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360" yWindow="276" windowWidth="18732" windowHeight="12216" activeTab="3"/>
  </bookViews>
  <sheets>
    <sheet name="Pokyny pro vyplnění" sheetId="11" r:id="rId1"/>
    <sheet name="Stavba" sheetId="1" r:id="rId2"/>
    <sheet name="VzorPolozky" sheetId="10" state="hidden" r:id="rId3"/>
    <sheet name="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 Pol'!$A$1:$U$67</definedName>
    <definedName name="_xlnm.Print_Area" localSheetId="1">Stavba!$A$1:$J$49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krouhleni">Stavba!$G$27</definedName>
    <definedName name="Zhotovitel">Stavba!$D$11:$G$11</definedName>
  </definedNames>
  <calcPr calcId="125725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AC57" i="12"/>
  <c r="F39" i="1" s="1"/>
  <c r="BA55" i="12"/>
  <c r="BA54"/>
  <c r="BA53"/>
  <c r="BA52"/>
  <c r="BA51"/>
  <c r="BA50"/>
  <c r="BA49"/>
  <c r="BA48"/>
  <c r="BA46"/>
  <c r="BA44"/>
  <c r="BA42"/>
  <c r="BA40"/>
  <c r="BA39"/>
  <c r="BA38"/>
  <c r="BA37"/>
  <c r="BA36"/>
  <c r="BA35"/>
  <c r="BA34"/>
  <c r="BA33"/>
  <c r="BA32"/>
  <c r="BA31"/>
  <c r="BA29"/>
  <c r="BA28"/>
  <c r="BA26"/>
  <c r="BA25"/>
  <c r="BA24"/>
  <c r="BA23"/>
  <c r="BA22"/>
  <c r="BA20"/>
  <c r="BA19"/>
  <c r="BA18"/>
  <c r="BA17"/>
  <c r="BA16"/>
  <c r="BA13"/>
  <c r="BA12"/>
  <c r="BA11"/>
  <c r="BA10"/>
  <c r="G9"/>
  <c r="G8" s="1"/>
  <c r="I47" i="1" s="1"/>
  <c r="I9" i="12"/>
  <c r="I8" s="1"/>
  <c r="K9"/>
  <c r="K8" s="1"/>
  <c r="O9"/>
  <c r="O8" s="1"/>
  <c r="Q9"/>
  <c r="Q8" s="1"/>
  <c r="U9"/>
  <c r="U8" s="1"/>
  <c r="G15"/>
  <c r="I15"/>
  <c r="K15"/>
  <c r="O15"/>
  <c r="Q15"/>
  <c r="U15"/>
  <c r="G43"/>
  <c r="M43" s="1"/>
  <c r="I43"/>
  <c r="K43"/>
  <c r="O43"/>
  <c r="Q43"/>
  <c r="U43"/>
  <c r="G45"/>
  <c r="I45"/>
  <c r="K45"/>
  <c r="M45"/>
  <c r="O45"/>
  <c r="Q45"/>
  <c r="U45"/>
  <c r="G47"/>
  <c r="M47" s="1"/>
  <c r="I47"/>
  <c r="K47"/>
  <c r="O47"/>
  <c r="Q47"/>
  <c r="U47"/>
  <c r="I20" i="1"/>
  <c r="I19"/>
  <c r="I18"/>
  <c r="I17"/>
  <c r="G27"/>
  <c r="J28"/>
  <c r="J26"/>
  <c r="G38"/>
  <c r="F38"/>
  <c r="H32"/>
  <c r="J23"/>
  <c r="J24"/>
  <c r="J25"/>
  <c r="J27"/>
  <c r="E24"/>
  <c r="E26"/>
  <c r="F40" l="1"/>
  <c r="G23" s="1"/>
  <c r="O14" i="12"/>
  <c r="G14"/>
  <c r="I48" i="1" s="1"/>
  <c r="I16" s="1"/>
  <c r="I21" s="1"/>
  <c r="U14" i="12"/>
  <c r="K14"/>
  <c r="Q14"/>
  <c r="I14"/>
  <c r="M15"/>
  <c r="AD57"/>
  <c r="G39" i="1" s="1"/>
  <c r="G40" s="1"/>
  <c r="G25" s="1"/>
  <c r="G26" s="1"/>
  <c r="M14" i="12"/>
  <c r="M9"/>
  <c r="M8" s="1"/>
  <c r="G28" i="1" l="1"/>
  <c r="H39"/>
  <c r="H40" s="1"/>
  <c r="G57" i="12"/>
  <c r="I49" i="1"/>
  <c r="G24"/>
  <c r="G29" s="1"/>
  <c r="I39" l="1"/>
  <c r="I40" s="1"/>
  <c r="J39" s="1"/>
  <c r="J40" s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<sst xmlns="http://schemas.openxmlformats.org/spreadsheetml/2006/main" count="236" uniqueCount="146">
  <si>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</si>
  <si>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</si>
  <si>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</si>
  <si>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</si>
  <si>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</si>
  <si>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</si>
  <si>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</si>
  <si>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</si>
  <si>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</si>
  <si>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</si>
  <si>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</si>
  <si>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</si>
  <si>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</si>
  <si>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</si>
  <si>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</si>
  <si>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</si>
  <si>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</si>
  <si>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</si>
  <si>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</si>
  <si>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</si>
  <si>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</si>
  <si>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</si>
  <si>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</si>
  <si>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</si>
  <si>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</si>
  <si>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</si>
  <si>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</si>
  <si>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</si>
  <si>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</si>
  <si>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</si>
  <si>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</si>
  <si>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</si>
  <si>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</si>
  <si>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</si>
  <si>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</si>
  <si>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</si>
  <si>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</si>
  <si>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</si>
  <si>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</si>
  <si>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</si>
  <si>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</si>
  <si>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</si>
  <si>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</si>
  <si>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Objekt:</t>
  </si>
  <si>
    <t>Rozpočet:</t>
  </si>
  <si>
    <t>MODERNIZACE ODBORNÉ UČEBNY FYZIKY - CHEMIE</t>
  </si>
  <si>
    <t>Základní škola a Mateřská škola Halenkovice, okres Zlín, příspěvková organizace</t>
  </si>
  <si>
    <t>550</t>
  </si>
  <si>
    <t>Halenkovice</t>
  </si>
  <si>
    <t>76363</t>
  </si>
  <si>
    <t>75021331</t>
  </si>
  <si>
    <t>LAB CZ s.r.o.</t>
  </si>
  <si>
    <t>Průmyslová 1200/4a</t>
  </si>
  <si>
    <t>Hradec Králové</t>
  </si>
  <si>
    <t>50002</t>
  </si>
  <si>
    <t>27483177</t>
  </si>
  <si>
    <t>Celkem za stavbu</t>
  </si>
  <si>
    <t>CZK</t>
  </si>
  <si>
    <t>Rekapitulace dílů</t>
  </si>
  <si>
    <t>Typ dílu</t>
  </si>
  <si>
    <t>03</t>
  </si>
  <si>
    <t>UČITELSKÉ PRACOVIŠTĚ PRO PC</t>
  </si>
  <si>
    <t>09</t>
  </si>
  <si>
    <t>TECHNIKA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</si>
  <si>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</si>
  <si>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</si>
  <si>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</si>
  <si>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</si>
  <si>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</si>
  <si>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</si>
  <si>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</si>
  <si>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</si>
  <si>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</si>
  <si>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</si>
  <si>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</si>
  <si>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</si>
  <si>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</si>
  <si>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</si>
  <si>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</si>
  <si>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</si>
  <si>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</si>
  <si>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</si>
  <si>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</si>
  <si>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</si>
  <si>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</si>
  <si>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</si>
  <si>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</si>
  <si>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</si>
  <si>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</si>
  <si>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</si>
  <si>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</si>
  <si>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</si>
  <si>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</si>
  <si>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PC</t>
  </si>
  <si>
    <t>Počítačová sestava pro učitele</t>
  </si>
  <si>
    <t>ks</t>
  </si>
  <si>
    <t>POL3_0</t>
  </si>
  <si>
    <t>Provedení počítače tower</t>
  </si>
  <si>
    <t>POP</t>
  </si>
  <si>
    <t>Příslušenství: CZ USB Klávesnice a USB myš</t>
  </si>
  <si>
    <t xml:space="preserve"> Operační systém kompatibilní se školním</t>
  </si>
  <si>
    <t>Tabule</t>
  </si>
  <si>
    <t>Tabule s 2 křídly pro popis fixem, zdvihací mech., s interakt. dataprojektorem a montáží a oživením</t>
  </si>
  <si>
    <t>Tabule:</t>
  </si>
  <si>
    <t>Širokoúhlá třídílná magnetická tabule s dvouvrstvým keramickým povrchem e3 nejvyšší kvality</t>
  </si>
  <si>
    <t>Odolná proti mechanickému poškození</t>
  </si>
  <si>
    <t>Rozměr tabule v zavřeném stavu 200 x 120 cm</t>
  </si>
  <si>
    <t>Odkládací hliníková polička</t>
  </si>
  <si>
    <t/>
  </si>
  <si>
    <t>Stojan:</t>
  </si>
  <si>
    <t>Profesionálně vyvinutá hliníková konstrukce</t>
  </si>
  <si>
    <t>Elegantní vzhled stojanu</t>
  </si>
  <si>
    <t>Vysoký komfort, tichý a hladký chod</t>
  </si>
  <si>
    <t>Snadná montáž a minimální údržba</t>
  </si>
  <si>
    <t>Rameno:</t>
  </si>
  <si>
    <t>Univerzální rameno pro projektory s ultrakrátkou projekční vzdáleností</t>
  </si>
  <si>
    <t>Dataprojektor:</t>
  </si>
  <si>
    <t>Ultrakrátká projekční vzdálenost</t>
  </si>
  <si>
    <t>Interaktivní projektor</t>
  </si>
  <si>
    <t>Technologie projekce 3LCD</t>
  </si>
  <si>
    <t>Svítivost (ANSI) 3.300 lm</t>
  </si>
  <si>
    <t>Kontrast 10.000:1</t>
  </si>
  <si>
    <t>Nativní rozlišení WXGA 16:10</t>
  </si>
  <si>
    <t>Životnost lampy až 6.000 hodin (eco)</t>
  </si>
  <si>
    <t>Integrovaný snímač polohy</t>
  </si>
  <si>
    <t>Modul pro interaktivitu dotykem</t>
  </si>
  <si>
    <t>Instalační materiál, montáž, oživení,zaškolení, doprava.</t>
  </si>
  <si>
    <t>Vizualizér</t>
  </si>
  <si>
    <t>Vizualizér ohebné rameno, rozlišení 1920x1080p, min. 10x dig. zoom, optika 12, 30 snímků za sek., VGA, USB, HDMI,  SD/SDHC, oblast snímání 300x400mm, vestavěná dioda LED</t>
  </si>
  <si>
    <t>Tiskárna</t>
  </si>
  <si>
    <t>Laserová multifunkční barevná tiskárna</t>
  </si>
  <si>
    <t>Laserová multifunkční barevná tiskárna, A4 tiskárna, skener, kopírka min 20 stran/1 min, 1200x 1200dpi,  USB 2.0, WiFi</t>
  </si>
  <si>
    <t>Notebook</t>
  </si>
  <si>
    <t>Notebook vč. OS pro žáky</t>
  </si>
  <si>
    <t>Minimální parametry</t>
  </si>
  <si>
    <t>Notebook - displej min. 15.6" s rozlišením Full HD 1920x1080</t>
  </si>
  <si>
    <t>2jádrovým procesorem se schopností zpracovat až 2 procesy současně na jedno jádro, na frekvenci 2GHz</t>
  </si>
  <si>
    <t>Operační paměť 8 GB DDR4</t>
  </si>
  <si>
    <t>Výbava: mechanika DVD±RW, Wi-Fi, Bluetooth, kabelové Ethernet, 3 porty USB, kamera, HDMI, VGA, kombinovaný audio konektor, čtečka paměťových karet</t>
  </si>
  <si>
    <t>Operační systém komp. s používaným ve škole</t>
  </si>
  <si>
    <t>Příslušenství: optická USB myš, napájecí adaptér, napájecí kabel</t>
  </si>
  <si>
    <t>Záruka na notebook 2 roky</t>
  </si>
  <si>
    <t xml:space="preserve"> Operační paměť min. 4 GB DDR4 ( Pevný disk min. 128GB SSD, . Výbava min.: 1x GLAN, 4x USB 2.0 4x USB 3.0 (2x USB 3.0 vpředu skříně), 1x VGA, 1x DisplayPort nebo HDMI, audio porty (vzadu i v přední části skříně), 1x seriový port</t>
  </si>
  <si>
    <t>SUM</t>
  </si>
  <si>
    <t>POPUZIV</t>
  </si>
  <si>
    <t>END</t>
  </si>
</sst>
</file>

<file path=xl/styles.xml><?xml version="1.0" encoding="utf-8"?>
<styleSheet xmlns="http://schemas.openxmlformats.org/spreadsheetml/2006/main">
  <numFmts count="1">
    <numFmt numFmtId="164" formatCode="#,##0.00000"/>
  </numFmts>
  <fonts count="19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5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Border="1"/>
    <xf numFmtId="49" fontId="6" fillId="3" borderId="0" xfId="0" applyNumberFormat="1" applyFont="1" applyFill="1" applyBorder="1" applyAlignment="1">
      <alignment horizontal="left" vertical="center"/>
    </xf>
    <xf numFmtId="0" fontId="8" fillId="3" borderId="0" xfId="0" applyFont="1" applyFill="1" applyBorder="1"/>
    <xf numFmtId="0" fontId="8" fillId="3" borderId="0" xfId="0" applyFont="1" applyFill="1" applyBorder="1" applyAlignment="1"/>
    <xf numFmtId="0" fontId="8" fillId="3" borderId="2" xfId="0" applyFont="1" applyFill="1" applyBorder="1" applyAlignment="1"/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5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29" xfId="0" applyNumberFormat="1" applyBorder="1" applyAlignment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" fontId="7" fillId="5" borderId="39" xfId="0" applyNumberFormat="1" applyFont="1" applyFill="1" applyBorder="1" applyAlignment="1">
      <alignment horizontal="center"/>
    </xf>
    <xf numFmtId="4" fontId="7" fillId="5" borderId="39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40" xfId="0" applyNumberFormat="1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 applyAlignment="1"/>
    <xf numFmtId="49" fontId="0" fillId="3" borderId="43" xfId="0" applyNumberFormat="1" applyFill="1" applyBorder="1"/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18" fillId="0" borderId="0" xfId="0" applyNumberFormat="1" applyFont="1" applyAlignment="1">
      <alignment wrapText="1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vertical="top"/>
    </xf>
    <xf numFmtId="0" fontId="0" fillId="3" borderId="50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0" fillId="3" borderId="39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0" fontId="17" fillId="0" borderId="33" xfId="0" applyFont="1" applyBorder="1" applyAlignment="1">
      <alignment vertical="top" shrinkToFit="1"/>
    </xf>
    <xf numFmtId="164" fontId="16" fillId="0" borderId="33" xfId="0" applyNumberFormat="1" applyFont="1" applyBorder="1" applyAlignment="1">
      <alignment vertical="top" shrinkToFit="1"/>
    </xf>
    <xf numFmtId="164" fontId="0" fillId="3" borderId="39" xfId="0" applyNumberFormat="1" applyFill="1" applyBorder="1" applyAlignment="1">
      <alignment vertical="top" shrinkToFit="1"/>
    </xf>
    <xf numFmtId="164" fontId="17" fillId="0" borderId="33" xfId="0" applyNumberFormat="1" applyFont="1" applyBorder="1" applyAlignment="1">
      <alignment vertical="top" shrinkToFit="1"/>
    </xf>
    <xf numFmtId="4" fontId="16" fillId="4" borderId="33" xfId="0" applyNumberFormat="1" applyFont="1" applyFill="1" applyBorder="1" applyAlignment="1" applyProtection="1">
      <alignment vertical="top" shrinkToFit="1"/>
      <protection locked="0"/>
    </xf>
    <xf numFmtId="4" fontId="16" fillId="0" borderId="33" xfId="0" applyNumberFormat="1" applyFont="1" applyBorder="1" applyAlignment="1">
      <alignment vertical="top" shrinkToFit="1"/>
    </xf>
    <xf numFmtId="4" fontId="0" fillId="3" borderId="39" xfId="0" applyNumberFormat="1" applyFill="1" applyBorder="1" applyAlignment="1">
      <alignment vertical="top" shrinkToFit="1"/>
    </xf>
    <xf numFmtId="4" fontId="17" fillId="0" borderId="33" xfId="0" applyNumberFormat="1" applyFont="1" applyBorder="1" applyAlignment="1">
      <alignment vertical="top" shrinkToFit="1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164" fontId="0" fillId="3" borderId="49" xfId="0" applyNumberFormat="1" applyFill="1" applyBorder="1" applyAlignment="1">
      <alignment vertical="top"/>
    </xf>
    <xf numFmtId="4" fontId="0" fillId="3" borderId="49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4" fontId="16" fillId="0" borderId="39" xfId="0" applyNumberFormat="1" applyFont="1" applyBorder="1" applyAlignment="1">
      <alignment vertical="top" shrinkToFit="1"/>
    </xf>
    <xf numFmtId="0" fontId="16" fillId="0" borderId="39" xfId="0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4" fontId="8" fillId="3" borderId="22" xfId="0" applyNumberFormat="1" applyFont="1" applyFill="1" applyBorder="1" applyAlignment="1">
      <alignment vertical="top"/>
    </xf>
    <xf numFmtId="0" fontId="16" fillId="0" borderId="33" xfId="0" applyNumberFormat="1" applyFont="1" applyBorder="1" applyAlignment="1">
      <alignment horizontal="left" vertical="top" wrapText="1"/>
    </xf>
    <xf numFmtId="0" fontId="0" fillId="3" borderId="39" xfId="0" applyNumberFormat="1" applyFill="1" applyBorder="1" applyAlignment="1">
      <alignment horizontal="left" vertical="top" wrapText="1"/>
    </xf>
    <xf numFmtId="0" fontId="17" fillId="0" borderId="33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" fontId="7" fillId="5" borderId="39" xfId="0" applyNumberFormat="1" applyFont="1" applyFill="1" applyBorder="1" applyAlignment="1"/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" fontId="7" fillId="0" borderId="39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22" xfId="0" applyNumberFormat="1" applyFont="1" applyBorder="1" applyAlignment="1">
      <alignment horizontal="right" vertical="center" indent="1"/>
    </xf>
    <xf numFmtId="2" fontId="12" fillId="3" borderId="7" xfId="0" applyNumberFormat="1" applyFont="1" applyFill="1" applyBorder="1" applyAlignment="1">
      <alignment horizontal="right" vertical="center"/>
    </xf>
    <xf numFmtId="1" fontId="0" fillId="0" borderId="6" xfId="0" applyNumberFormat="1" applyFont="1" applyBorder="1" applyAlignment="1">
      <alignment horizontal="right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  <xf numFmtId="0" fontId="17" fillId="0" borderId="26" xfId="0" applyNumberFormat="1" applyFont="1" applyBorder="1" applyAlignment="1">
      <alignment horizontal="left" vertical="top" wrapText="1"/>
    </xf>
    <xf numFmtId="0" fontId="17" fillId="0" borderId="0" xfId="0" applyNumberFormat="1" applyFont="1" applyBorder="1" applyAlignment="1">
      <alignment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4" fontId="17" fillId="0" borderId="0" xfId="0" applyNumberFormat="1" applyFont="1" applyBorder="1" applyAlignment="1">
      <alignment vertical="top" wrapText="1" shrinkToFit="1"/>
    </xf>
    <xf numFmtId="4" fontId="17" fillId="0" borderId="34" xfId="0" applyNumberFormat="1" applyFont="1" applyBorder="1" applyAlignment="1">
      <alignment vertical="top" wrapText="1" shrinkToFit="1"/>
    </xf>
    <xf numFmtId="0" fontId="17" fillId="0" borderId="10" xfId="0" applyNumberFormat="1" applyFont="1" applyBorder="1" applyAlignment="1">
      <alignment horizontal="left" vertical="top" wrapText="1"/>
    </xf>
    <xf numFmtId="0" fontId="17" fillId="0" borderId="6" xfId="0" applyNumberFormat="1" applyFont="1" applyBorder="1" applyAlignment="1">
      <alignment vertical="top" wrapText="1" shrinkToFit="1"/>
    </xf>
    <xf numFmtId="164" fontId="17" fillId="0" borderId="6" xfId="0" applyNumberFormat="1" applyFont="1" applyBorder="1" applyAlignment="1">
      <alignment vertical="top" wrapText="1" shrinkToFit="1"/>
    </xf>
    <xf numFmtId="4" fontId="17" fillId="0" borderId="6" xfId="0" applyNumberFormat="1" applyFont="1" applyBorder="1" applyAlignment="1">
      <alignment vertical="top" wrapText="1" shrinkToFit="1"/>
    </xf>
    <xf numFmtId="4" fontId="17" fillId="0" borderId="38" xfId="0" applyNumberFormat="1" applyFont="1" applyBorder="1" applyAlignment="1">
      <alignment vertical="top" wrapText="1" shrinkToFi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8" xfId="0" applyBorder="1" applyAlignment="1">
      <alignment vertical="center"/>
    </xf>
    <xf numFmtId="49" fontId="0" fillId="0" borderId="41" xfId="0" applyNumberFormat="1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workbookViewId="0">
      <selection activeCell="A2" sqref="A2:G2"/>
    </sheetView>
  </sheetViews>
  <sheetFormatPr defaultRowHeight="13.2"/>
  <sheetData>
    <row r="1" spans="1:7">
      <c r="A1" s="37" t="s">
        <v>38</v>
      </c>
    </row>
    <row r="2" spans="1:7" ht="57.75" customHeight="1">
      <c r="A2" s="201" t="s">
        <v>39</v>
      </c>
      <c r="B2" s="201"/>
      <c r="C2" s="201"/>
      <c r="D2" s="201"/>
      <c r="E2" s="201"/>
      <c r="F2" s="201"/>
      <c r="G2" s="201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5112">
    <tabColor rgb="FF66FF66"/>
  </sheetPr>
  <dimension ref="A1:O52"/>
  <sheetViews>
    <sheetView showGridLines="0" topLeftCell="B26" zoomScaleNormal="100" zoomScaleSheetLayoutView="75" workbookViewId="0">
      <selection activeCell="A28" sqref="A28"/>
    </sheetView>
  </sheetViews>
  <sheetFormatPr defaultColWidth="9" defaultRowHeight="13.2"/>
  <cols>
    <col min="1" max="1" width="8.44140625" hidden="1" customWidth="1"/>
    <col min="2" max="2" width="9.109375" customWidth="1"/>
    <col min="3" max="3" width="7.44140625" customWidth="1"/>
    <col min="4" max="4" width="13.44140625" customWidth="1"/>
    <col min="5" max="5" width="12.109375" customWidth="1"/>
    <col min="6" max="6" width="11.44140625" customWidth="1"/>
    <col min="7" max="7" width="12.6640625" style="1" customWidth="1"/>
    <col min="8" max="8" width="12.6640625" customWidth="1"/>
    <col min="9" max="9" width="12.6640625" style="1" customWidth="1"/>
    <col min="10" max="10" width="6.6640625" style="1" customWidth="1"/>
    <col min="11" max="11" width="4.33203125" customWidth="1"/>
    <col min="12" max="15" width="10.6640625" customWidth="1"/>
  </cols>
  <sheetData>
    <row r="1" spans="1:15" ht="33.75" customHeight="1">
      <c r="A1" s="73" t="s">
        <v>36</v>
      </c>
      <c r="B1" s="225" t="s">
        <v>42</v>
      </c>
      <c r="C1" s="226"/>
      <c r="D1" s="226"/>
      <c r="E1" s="226"/>
      <c r="F1" s="226"/>
      <c r="G1" s="226"/>
      <c r="H1" s="226"/>
      <c r="I1" s="226"/>
      <c r="J1" s="227"/>
    </row>
    <row r="2" spans="1:15" ht="23.25" customHeight="1">
      <c r="A2" s="4"/>
      <c r="B2" s="81" t="s">
        <v>40</v>
      </c>
      <c r="C2" s="82"/>
      <c r="D2" s="83"/>
      <c r="E2" s="83" t="s">
        <v>45</v>
      </c>
      <c r="F2" s="84"/>
      <c r="G2" s="85"/>
      <c r="H2" s="84"/>
      <c r="I2" s="85"/>
      <c r="J2" s="86"/>
      <c r="O2" s="2"/>
    </row>
    <row r="3" spans="1:15" ht="23.25" hidden="1" customHeight="1">
      <c r="A3" s="4"/>
      <c r="B3" s="87" t="s">
        <v>43</v>
      </c>
      <c r="C3" s="82"/>
      <c r="D3" s="88"/>
      <c r="E3" s="88"/>
      <c r="F3" s="89"/>
      <c r="G3" s="89"/>
      <c r="H3" s="82"/>
      <c r="I3" s="90"/>
      <c r="J3" s="91"/>
    </row>
    <row r="4" spans="1:15" ht="23.25" hidden="1" customHeight="1">
      <c r="A4" s="4"/>
      <c r="B4" s="92" t="s">
        <v>44</v>
      </c>
      <c r="C4" s="93"/>
      <c r="D4" s="94"/>
      <c r="E4" s="94"/>
      <c r="F4" s="95"/>
      <c r="G4" s="96"/>
      <c r="H4" s="95"/>
      <c r="I4" s="96"/>
      <c r="J4" s="97"/>
    </row>
    <row r="5" spans="1:15" ht="24" customHeight="1">
      <c r="A5" s="4"/>
      <c r="B5" s="47" t="s">
        <v>21</v>
      </c>
      <c r="C5" s="5"/>
      <c r="D5" s="98" t="s">
        <v>46</v>
      </c>
      <c r="E5" s="26"/>
      <c r="F5" s="26"/>
      <c r="G5" s="26"/>
      <c r="H5" s="28" t="s">
        <v>33</v>
      </c>
      <c r="I5" s="98" t="s">
        <v>50</v>
      </c>
      <c r="J5" s="11"/>
    </row>
    <row r="6" spans="1:15" ht="15.75" customHeight="1">
      <c r="A6" s="4"/>
      <c r="B6" s="41"/>
      <c r="C6" s="26"/>
      <c r="D6" s="98" t="s">
        <v>47</v>
      </c>
      <c r="E6" s="26"/>
      <c r="F6" s="26"/>
      <c r="G6" s="26"/>
      <c r="H6" s="28" t="s">
        <v>34</v>
      </c>
      <c r="I6" s="98"/>
      <c r="J6" s="11"/>
    </row>
    <row r="7" spans="1:15" ht="15.75" customHeight="1">
      <c r="A7" s="4"/>
      <c r="B7" s="42"/>
      <c r="C7" s="99" t="s">
        <v>49</v>
      </c>
      <c r="D7" s="80" t="s">
        <v>48</v>
      </c>
      <c r="E7" s="34"/>
      <c r="F7" s="34"/>
      <c r="G7" s="34"/>
      <c r="H7" s="36"/>
      <c r="I7" s="34"/>
      <c r="J7" s="51"/>
    </row>
    <row r="8" spans="1:15" ht="24" hidden="1" customHeight="1">
      <c r="A8" s="4"/>
      <c r="B8" s="47" t="s">
        <v>19</v>
      </c>
      <c r="C8" s="5"/>
      <c r="D8" s="35"/>
      <c r="E8" s="5"/>
      <c r="F8" s="5"/>
      <c r="G8" s="45"/>
      <c r="H8" s="28" t="s">
        <v>33</v>
      </c>
      <c r="I8" s="33"/>
      <c r="J8" s="11"/>
    </row>
    <row r="9" spans="1:15" ht="15.75" hidden="1" customHeight="1">
      <c r="A9" s="4"/>
      <c r="B9" s="4"/>
      <c r="C9" s="5"/>
      <c r="D9" s="35"/>
      <c r="E9" s="5"/>
      <c r="F9" s="5"/>
      <c r="G9" s="45"/>
      <c r="H9" s="28" t="s">
        <v>34</v>
      </c>
      <c r="I9" s="33"/>
      <c r="J9" s="11"/>
    </row>
    <row r="10" spans="1:15" ht="15.75" hidden="1" customHeight="1">
      <c r="A10" s="4"/>
      <c r="B10" s="52"/>
      <c r="C10" s="27"/>
      <c r="D10" s="46"/>
      <c r="E10" s="55"/>
      <c r="F10" s="55"/>
      <c r="G10" s="53"/>
      <c r="H10" s="53"/>
      <c r="I10" s="54"/>
      <c r="J10" s="51"/>
    </row>
    <row r="11" spans="1:15" ht="24" customHeight="1">
      <c r="A11" s="4"/>
      <c r="B11" s="47" t="s">
        <v>18</v>
      </c>
      <c r="C11" s="5"/>
      <c r="D11" s="235" t="s">
        <v>51</v>
      </c>
      <c r="E11" s="235"/>
      <c r="F11" s="235"/>
      <c r="G11" s="235"/>
      <c r="H11" s="28" t="s">
        <v>33</v>
      </c>
      <c r="I11" s="101" t="s">
        <v>55</v>
      </c>
      <c r="J11" s="11"/>
    </row>
    <row r="12" spans="1:15" ht="15.75" customHeight="1">
      <c r="A12" s="4"/>
      <c r="B12" s="41"/>
      <c r="C12" s="26"/>
      <c r="D12" s="238" t="s">
        <v>52</v>
      </c>
      <c r="E12" s="238"/>
      <c r="F12" s="238"/>
      <c r="G12" s="238"/>
      <c r="H12" s="28" t="s">
        <v>34</v>
      </c>
      <c r="I12" s="101"/>
      <c r="J12" s="11"/>
    </row>
    <row r="13" spans="1:15" ht="15.75" customHeight="1">
      <c r="A13" s="4"/>
      <c r="B13" s="42"/>
      <c r="C13" s="100" t="s">
        <v>54</v>
      </c>
      <c r="D13" s="239" t="s">
        <v>53</v>
      </c>
      <c r="E13" s="239"/>
      <c r="F13" s="239"/>
      <c r="G13" s="239"/>
      <c r="H13" s="29"/>
      <c r="I13" s="34"/>
      <c r="J13" s="51"/>
    </row>
    <row r="14" spans="1:15" ht="24" hidden="1" customHeight="1">
      <c r="A14" s="4"/>
      <c r="B14" s="66" t="s">
        <v>20</v>
      </c>
      <c r="C14" s="67"/>
      <c r="D14" s="68"/>
      <c r="E14" s="69"/>
      <c r="F14" s="69"/>
      <c r="G14" s="69"/>
      <c r="H14" s="70"/>
      <c r="I14" s="69"/>
      <c r="J14" s="71"/>
    </row>
    <row r="15" spans="1:15" ht="32.25" customHeight="1">
      <c r="A15" s="4"/>
      <c r="B15" s="52" t="s">
        <v>31</v>
      </c>
      <c r="C15" s="72"/>
      <c r="D15" s="53"/>
      <c r="E15" s="234"/>
      <c r="F15" s="234"/>
      <c r="G15" s="236"/>
      <c r="H15" s="236"/>
      <c r="I15" s="236" t="s">
        <v>28</v>
      </c>
      <c r="J15" s="237"/>
    </row>
    <row r="16" spans="1:15" ht="23.25" customHeight="1">
      <c r="A16" s="145" t="s">
        <v>23</v>
      </c>
      <c r="B16" s="146" t="s">
        <v>23</v>
      </c>
      <c r="C16" s="58"/>
      <c r="D16" s="59"/>
      <c r="E16" s="215"/>
      <c r="F16" s="216"/>
      <c r="G16" s="215"/>
      <c r="H16" s="216"/>
      <c r="I16" s="215">
        <f>SUMIF(F47:F48,A16,I47:I48)+SUMIF(F47:F48,"PSU",I47:I48)</f>
        <v>0</v>
      </c>
      <c r="J16" s="217"/>
    </row>
    <row r="17" spans="1:10" ht="23.25" customHeight="1">
      <c r="A17" s="145" t="s">
        <v>24</v>
      </c>
      <c r="B17" s="146" t="s">
        <v>24</v>
      </c>
      <c r="C17" s="58"/>
      <c r="D17" s="59"/>
      <c r="E17" s="215"/>
      <c r="F17" s="216"/>
      <c r="G17" s="215"/>
      <c r="H17" s="216"/>
      <c r="I17" s="215">
        <f>SUMIF(F47:F48,A17,I47:I48)</f>
        <v>0</v>
      </c>
      <c r="J17" s="217"/>
    </row>
    <row r="18" spans="1:10" ht="23.25" customHeight="1">
      <c r="A18" s="145" t="s">
        <v>25</v>
      </c>
      <c r="B18" s="146" t="s">
        <v>25</v>
      </c>
      <c r="C18" s="58"/>
      <c r="D18" s="59"/>
      <c r="E18" s="215"/>
      <c r="F18" s="216"/>
      <c r="G18" s="215"/>
      <c r="H18" s="216"/>
      <c r="I18" s="215">
        <f>SUMIF(F47:F48,A18,I47:I48)</f>
        <v>0</v>
      </c>
      <c r="J18" s="217"/>
    </row>
    <row r="19" spans="1:10" ht="23.25" customHeight="1">
      <c r="A19" s="145" t="s">
        <v>64</v>
      </c>
      <c r="B19" s="146" t="s">
        <v>26</v>
      </c>
      <c r="C19" s="58"/>
      <c r="D19" s="59"/>
      <c r="E19" s="215"/>
      <c r="F19" s="216"/>
      <c r="G19" s="215"/>
      <c r="H19" s="216"/>
      <c r="I19" s="215">
        <f>SUMIF(F47:F48,A19,I47:I48)</f>
        <v>0</v>
      </c>
      <c r="J19" s="217"/>
    </row>
    <row r="20" spans="1:10" ht="23.25" customHeight="1">
      <c r="A20" s="145" t="s">
        <v>65</v>
      </c>
      <c r="B20" s="146" t="s">
        <v>27</v>
      </c>
      <c r="C20" s="58"/>
      <c r="D20" s="59"/>
      <c r="E20" s="215"/>
      <c r="F20" s="216"/>
      <c r="G20" s="215"/>
      <c r="H20" s="216"/>
      <c r="I20" s="215">
        <f>SUMIF(F47:F48,A20,I47:I48)</f>
        <v>0</v>
      </c>
      <c r="J20" s="217"/>
    </row>
    <row r="21" spans="1:10" ht="23.25" customHeight="1">
      <c r="A21" s="4"/>
      <c r="B21" s="74" t="s">
        <v>28</v>
      </c>
      <c r="C21" s="75"/>
      <c r="D21" s="76"/>
      <c r="E21" s="223"/>
      <c r="F21" s="232"/>
      <c r="G21" s="223"/>
      <c r="H21" s="232"/>
      <c r="I21" s="223">
        <f>SUM(I16:J20)</f>
        <v>0</v>
      </c>
      <c r="J21" s="224"/>
    </row>
    <row r="22" spans="1:10" ht="33" customHeight="1">
      <c r="A22" s="4"/>
      <c r="B22" s="65" t="s">
        <v>32</v>
      </c>
      <c r="C22" s="58"/>
      <c r="D22" s="59"/>
      <c r="E22" s="64"/>
      <c r="F22" s="61"/>
      <c r="G22" s="50"/>
      <c r="H22" s="50"/>
      <c r="I22" s="50"/>
      <c r="J22" s="62"/>
    </row>
    <row r="23" spans="1:10" ht="23.25" customHeight="1">
      <c r="A23" s="4"/>
      <c r="B23" s="57" t="s">
        <v>11</v>
      </c>
      <c r="C23" s="58"/>
      <c r="D23" s="59"/>
      <c r="E23" s="60">
        <v>15</v>
      </c>
      <c r="F23" s="61" t="s">
        <v>0</v>
      </c>
      <c r="G23" s="221">
        <f>ZakladDPHSniVypocet</f>
        <v>0</v>
      </c>
      <c r="H23" s="222"/>
      <c r="I23" s="222"/>
      <c r="J23" s="62" t="str">
        <f t="shared" ref="J23:J28" si="0">Mena</f>
        <v>CZK</v>
      </c>
    </row>
    <row r="24" spans="1:10" ht="23.25" customHeight="1">
      <c r="A24" s="4"/>
      <c r="B24" s="57" t="s">
        <v>12</v>
      </c>
      <c r="C24" s="58"/>
      <c r="D24" s="59"/>
      <c r="E24" s="60">
        <f>SazbaDPH1</f>
        <v>15</v>
      </c>
      <c r="F24" s="61" t="s">
        <v>0</v>
      </c>
      <c r="G24" s="219">
        <f>ZakladDPHSni*SazbaDPH1/100</f>
        <v>0</v>
      </c>
      <c r="H24" s="220"/>
      <c r="I24" s="220"/>
      <c r="J24" s="62" t="str">
        <f t="shared" si="0"/>
        <v>CZK</v>
      </c>
    </row>
    <row r="25" spans="1:10" ht="23.25" customHeight="1">
      <c r="A25" s="4"/>
      <c r="B25" s="57" t="s">
        <v>13</v>
      </c>
      <c r="C25" s="58"/>
      <c r="D25" s="59"/>
      <c r="E25" s="60">
        <v>21</v>
      </c>
      <c r="F25" s="61" t="s">
        <v>0</v>
      </c>
      <c r="G25" s="221">
        <f>ZakladDPHZaklVypocet</f>
        <v>0</v>
      </c>
      <c r="H25" s="222"/>
      <c r="I25" s="222"/>
      <c r="J25" s="62" t="str">
        <f t="shared" si="0"/>
        <v>CZK</v>
      </c>
    </row>
    <row r="26" spans="1:10" ht="23.25" customHeight="1">
      <c r="A26" s="4"/>
      <c r="B26" s="49" t="s">
        <v>14</v>
      </c>
      <c r="C26" s="22"/>
      <c r="D26" s="18"/>
      <c r="E26" s="43">
        <f>SazbaDPH2</f>
        <v>21</v>
      </c>
      <c r="F26" s="44" t="s">
        <v>0</v>
      </c>
      <c r="G26" s="228">
        <f>ZakladDPHZakl*SazbaDPH2/100</f>
        <v>0</v>
      </c>
      <c r="H26" s="229"/>
      <c r="I26" s="229"/>
      <c r="J26" s="56" t="str">
        <f t="shared" si="0"/>
        <v>CZK</v>
      </c>
    </row>
    <row r="27" spans="1:10" ht="23.25" customHeight="1" thickBot="1">
      <c r="A27" s="4"/>
      <c r="B27" s="48" t="s">
        <v>4</v>
      </c>
      <c r="C27" s="20"/>
      <c r="D27" s="23"/>
      <c r="E27" s="20"/>
      <c r="F27" s="21"/>
      <c r="G27" s="230">
        <f>0</f>
        <v>0</v>
      </c>
      <c r="H27" s="230"/>
      <c r="I27" s="230"/>
      <c r="J27" s="63" t="str">
        <f t="shared" si="0"/>
        <v>CZK</v>
      </c>
    </row>
    <row r="28" spans="1:10" ht="27.75" hidden="1" customHeight="1" thickBot="1">
      <c r="A28" s="4"/>
      <c r="B28" s="120" t="s">
        <v>22</v>
      </c>
      <c r="C28" s="121"/>
      <c r="D28" s="121"/>
      <c r="E28" s="122"/>
      <c r="F28" s="123"/>
      <c r="G28" s="233">
        <f>ZakladDPHSniVypocet+ZakladDPHZaklVypocet</f>
        <v>0</v>
      </c>
      <c r="H28" s="233"/>
      <c r="I28" s="233"/>
      <c r="J28" s="124" t="str">
        <f t="shared" si="0"/>
        <v>CZK</v>
      </c>
    </row>
    <row r="29" spans="1:10" ht="27.75" customHeight="1" thickBot="1">
      <c r="A29" s="4"/>
      <c r="B29" s="120" t="s">
        <v>35</v>
      </c>
      <c r="C29" s="125"/>
      <c r="D29" s="125"/>
      <c r="E29" s="125"/>
      <c r="F29" s="125"/>
      <c r="G29" s="231">
        <f>ZakladDPHSni+DPHSni+ZakladDPHZakl+DPHZakl+Zaokrouhleni</f>
        <v>0</v>
      </c>
      <c r="H29" s="231"/>
      <c r="I29" s="231"/>
      <c r="J29" s="126" t="s">
        <v>57</v>
      </c>
    </row>
    <row r="30" spans="1:10" ht="12.75" customHeight="1">
      <c r="A30" s="4"/>
      <c r="B30" s="4"/>
      <c r="C30" s="5"/>
      <c r="D30" s="5"/>
      <c r="E30" s="5"/>
      <c r="F30" s="5"/>
      <c r="G30" s="45"/>
      <c r="H30" s="5"/>
      <c r="I30" s="45"/>
      <c r="J30" s="12"/>
    </row>
    <row r="31" spans="1:10" ht="30" customHeight="1">
      <c r="A31" s="4"/>
      <c r="B31" s="4"/>
      <c r="C31" s="5"/>
      <c r="D31" s="5"/>
      <c r="E31" s="5"/>
      <c r="F31" s="5"/>
      <c r="G31" s="45"/>
      <c r="H31" s="5"/>
      <c r="I31" s="45"/>
      <c r="J31" s="12"/>
    </row>
    <row r="32" spans="1:10" ht="18.75" customHeight="1">
      <c r="A32" s="4"/>
      <c r="B32" s="24"/>
      <c r="C32" s="19" t="s">
        <v>10</v>
      </c>
      <c r="D32" s="39"/>
      <c r="E32" s="39"/>
      <c r="F32" s="19" t="s">
        <v>9</v>
      </c>
      <c r="G32" s="39"/>
      <c r="H32" s="40">
        <f ca="1">TODAY()</f>
        <v>43434</v>
      </c>
      <c r="I32" s="39"/>
      <c r="J32" s="12"/>
    </row>
    <row r="33" spans="1:10" ht="47.25" customHeight="1">
      <c r="A33" s="4"/>
      <c r="B33" s="4"/>
      <c r="C33" s="5"/>
      <c r="D33" s="5"/>
      <c r="E33" s="5"/>
      <c r="F33" s="5"/>
      <c r="G33" s="45"/>
      <c r="H33" s="5"/>
      <c r="I33" s="45"/>
      <c r="J33" s="12"/>
    </row>
    <row r="34" spans="1:10" s="37" customFormat="1" ht="18.75" customHeight="1">
      <c r="A34" s="30"/>
      <c r="B34" s="30"/>
      <c r="C34" s="31"/>
      <c r="D34" s="25"/>
      <c r="E34" s="25"/>
      <c r="F34" s="31"/>
      <c r="G34" s="32"/>
      <c r="H34" s="25"/>
      <c r="I34" s="32"/>
      <c r="J34" s="38"/>
    </row>
    <row r="35" spans="1:10" ht="12.75" customHeight="1">
      <c r="A35" s="4"/>
      <c r="B35" s="4"/>
      <c r="C35" s="5"/>
      <c r="D35" s="218" t="s">
        <v>2</v>
      </c>
      <c r="E35" s="218"/>
      <c r="F35" s="5"/>
      <c r="G35" s="45"/>
      <c r="H35" s="13" t="s">
        <v>3</v>
      </c>
      <c r="I35" s="45"/>
      <c r="J35" s="12"/>
    </row>
    <row r="36" spans="1:10" ht="13.5" customHeight="1" thickBot="1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>
      <c r="B37" s="77" t="s">
        <v>15</v>
      </c>
      <c r="C37" s="3"/>
      <c r="D37" s="3"/>
      <c r="E37" s="3"/>
      <c r="F37" s="112"/>
      <c r="G37" s="112"/>
      <c r="H37" s="112"/>
      <c r="I37" s="112"/>
      <c r="J37" s="3"/>
    </row>
    <row r="38" spans="1:10" ht="25.5" hidden="1" customHeight="1">
      <c r="A38" s="104" t="s">
        <v>37</v>
      </c>
      <c r="B38" s="106" t="s">
        <v>16</v>
      </c>
      <c r="C38" s="107" t="s">
        <v>5</v>
      </c>
      <c r="D38" s="108"/>
      <c r="E38" s="108"/>
      <c r="F38" s="113" t="str">
        <f>B23</f>
        <v>Základ pro sníženou DPH</v>
      </c>
      <c r="G38" s="113" t="str">
        <f>B25</f>
        <v>Základ pro základní DPH</v>
      </c>
      <c r="H38" s="114" t="s">
        <v>17</v>
      </c>
      <c r="I38" s="114" t="s">
        <v>1</v>
      </c>
      <c r="J38" s="109" t="s">
        <v>0</v>
      </c>
    </row>
    <row r="39" spans="1:10" ht="25.5" hidden="1" customHeight="1">
      <c r="A39" s="104">
        <v>1</v>
      </c>
      <c r="B39" s="110"/>
      <c r="C39" s="203"/>
      <c r="D39" s="204"/>
      <c r="E39" s="204"/>
      <c r="F39" s="115">
        <f>' Pol'!AC57</f>
        <v>0</v>
      </c>
      <c r="G39" s="116">
        <f>' Pol'!AD57</f>
        <v>0</v>
      </c>
      <c r="H39" s="117">
        <f>(F39*SazbaDPH1/100)+(G39*SazbaDPH2/100)</f>
        <v>0</v>
      </c>
      <c r="I39" s="117">
        <f>F39+G39+H39</f>
        <v>0</v>
      </c>
      <c r="J39" s="111" t="str">
        <f>IF(CenaCelkemVypocet=0,"",I39/CenaCelkemVypocet*100)</f>
        <v/>
      </c>
    </row>
    <row r="40" spans="1:10" ht="25.5" hidden="1" customHeight="1">
      <c r="A40" s="104"/>
      <c r="B40" s="205" t="s">
        <v>56</v>
      </c>
      <c r="C40" s="206"/>
      <c r="D40" s="206"/>
      <c r="E40" s="207"/>
      <c r="F40" s="118">
        <f>SUMIF(A39:A39,"=1",F39:F39)</f>
        <v>0</v>
      </c>
      <c r="G40" s="119">
        <f>SUMIF(A39:A39,"=1",G39:G39)</f>
        <v>0</v>
      </c>
      <c r="H40" s="119">
        <f>SUMIF(A39:A39,"=1",H39:H39)</f>
        <v>0</v>
      </c>
      <c r="I40" s="119">
        <f>SUMIF(A39:A39,"=1",I39:I39)</f>
        <v>0</v>
      </c>
      <c r="J40" s="105">
        <f>SUMIF(A39:A39,"=1",J39:J39)</f>
        <v>0</v>
      </c>
    </row>
    <row r="44" spans="1:10" ht="15.6">
      <c r="B44" s="127" t="s">
        <v>58</v>
      </c>
    </row>
    <row r="46" spans="1:10" ht="25.5" customHeight="1">
      <c r="A46" s="128"/>
      <c r="B46" s="131" t="s">
        <v>16</v>
      </c>
      <c r="C46" s="131" t="s">
        <v>5</v>
      </c>
      <c r="D46" s="132"/>
      <c r="E46" s="132"/>
      <c r="F46" s="135" t="s">
        <v>59</v>
      </c>
      <c r="G46" s="135"/>
      <c r="H46" s="135"/>
      <c r="I46" s="208" t="s">
        <v>28</v>
      </c>
      <c r="J46" s="208"/>
    </row>
    <row r="47" spans="1:10" ht="25.5" customHeight="1">
      <c r="A47" s="129"/>
      <c r="B47" s="136" t="s">
        <v>60</v>
      </c>
      <c r="C47" s="210" t="s">
        <v>61</v>
      </c>
      <c r="D47" s="211"/>
      <c r="E47" s="211"/>
      <c r="F47" s="138" t="s">
        <v>23</v>
      </c>
      <c r="G47" s="139"/>
      <c r="H47" s="139"/>
      <c r="I47" s="209">
        <f>' Pol'!G8</f>
        <v>0</v>
      </c>
      <c r="J47" s="209"/>
    </row>
    <row r="48" spans="1:10" ht="25.5" customHeight="1">
      <c r="A48" s="129"/>
      <c r="B48" s="137" t="s">
        <v>62</v>
      </c>
      <c r="C48" s="213" t="s">
        <v>63</v>
      </c>
      <c r="D48" s="214"/>
      <c r="E48" s="214"/>
      <c r="F48" s="140" t="s">
        <v>23</v>
      </c>
      <c r="G48" s="141"/>
      <c r="H48" s="141"/>
      <c r="I48" s="212">
        <f>' Pol'!G14</f>
        <v>0</v>
      </c>
      <c r="J48" s="212"/>
    </row>
    <row r="49" spans="1:10" ht="25.5" customHeight="1">
      <c r="A49" s="130"/>
      <c r="B49" s="133" t="s">
        <v>1</v>
      </c>
      <c r="C49" s="133"/>
      <c r="D49" s="134"/>
      <c r="E49" s="134"/>
      <c r="F49" s="142"/>
      <c r="G49" s="143"/>
      <c r="H49" s="143"/>
      <c r="I49" s="202">
        <f>SUM(I47:I48)</f>
        <v>0</v>
      </c>
      <c r="J49" s="202"/>
    </row>
    <row r="50" spans="1:10">
      <c r="F50" s="144"/>
      <c r="G50" s="103"/>
      <c r="H50" s="144"/>
      <c r="I50" s="103"/>
      <c r="J50" s="103"/>
    </row>
    <row r="51" spans="1:10">
      <c r="F51" s="144"/>
      <c r="G51" s="103"/>
      <c r="H51" s="144"/>
      <c r="I51" s="103"/>
      <c r="J51" s="103"/>
    </row>
    <row r="52" spans="1:10">
      <c r="F52" s="144"/>
      <c r="G52" s="103"/>
      <c r="H52" s="144"/>
      <c r="I52" s="103"/>
      <c r="J52" s="103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1">
    <mergeCell ref="D13:G13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E15:F15"/>
    <mergeCell ref="D11:G11"/>
    <mergeCell ref="G15:H15"/>
    <mergeCell ref="I15:J15"/>
    <mergeCell ref="E16:F16"/>
    <mergeCell ref="D12:G12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E17:F17"/>
    <mergeCell ref="G16:H16"/>
    <mergeCell ref="G17:H17"/>
    <mergeCell ref="G18:H18"/>
    <mergeCell ref="I17:J17"/>
    <mergeCell ref="I18:J18"/>
    <mergeCell ref="E18:F18"/>
    <mergeCell ref="I49:J49"/>
    <mergeCell ref="C39:E39"/>
    <mergeCell ref="B40:E40"/>
    <mergeCell ref="I46:J46"/>
    <mergeCell ref="I47:J47"/>
    <mergeCell ref="C47:E47"/>
    <mergeCell ref="I48:J48"/>
    <mergeCell ref="C48:E48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4">
    <tabColor rgb="FFFF9966"/>
  </sheetPr>
  <dimension ref="A1:G5"/>
  <sheetViews>
    <sheetView workbookViewId="0">
      <selection activeCell="A5" sqref="A5:IV5"/>
    </sheetView>
  </sheetViews>
  <sheetFormatPr defaultColWidth="9.109375" defaultRowHeight="13.2"/>
  <cols>
    <col min="1" max="1" width="4.33203125" style="6" customWidth="1"/>
    <col min="2" max="2" width="14.44140625" style="6" customWidth="1"/>
    <col min="3" max="3" width="38.33203125" style="10" customWidth="1"/>
    <col min="4" max="4" width="4.5546875" style="6" customWidth="1"/>
    <col min="5" max="5" width="10.5546875" style="6" customWidth="1"/>
    <col min="6" max="6" width="9.88671875" style="6" customWidth="1"/>
    <col min="7" max="7" width="12.6640625" style="6" customWidth="1"/>
    <col min="8" max="16384" width="9.109375" style="6"/>
  </cols>
  <sheetData>
    <row r="1" spans="1:7" ht="15.6">
      <c r="A1" s="240" t="s">
        <v>6</v>
      </c>
      <c r="B1" s="240"/>
      <c r="C1" s="241"/>
      <c r="D1" s="240"/>
      <c r="E1" s="240"/>
      <c r="F1" s="240"/>
      <c r="G1" s="240"/>
    </row>
    <row r="2" spans="1:7" ht="24.9" customHeight="1">
      <c r="A2" s="79" t="s">
        <v>41</v>
      </c>
      <c r="B2" s="78"/>
      <c r="C2" s="242"/>
      <c r="D2" s="242"/>
      <c r="E2" s="242"/>
      <c r="F2" s="242"/>
      <c r="G2" s="243"/>
    </row>
    <row r="3" spans="1:7" ht="24.9" hidden="1" customHeight="1">
      <c r="A3" s="79" t="s">
        <v>7</v>
      </c>
      <c r="B3" s="78"/>
      <c r="C3" s="242"/>
      <c r="D3" s="242"/>
      <c r="E3" s="242"/>
      <c r="F3" s="242"/>
      <c r="G3" s="243"/>
    </row>
    <row r="4" spans="1:7" ht="24.9" hidden="1" customHeight="1">
      <c r="A4" s="79" t="s">
        <v>8</v>
      </c>
      <c r="B4" s="78"/>
      <c r="C4" s="242"/>
      <c r="D4" s="242"/>
      <c r="E4" s="242"/>
      <c r="F4" s="242"/>
      <c r="G4" s="243"/>
    </row>
    <row r="5" spans="1:7" hidden="1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BH67"/>
  <sheetViews>
    <sheetView tabSelected="1" workbookViewId="0">
      <selection sqref="A1:G1"/>
    </sheetView>
  </sheetViews>
  <sheetFormatPr defaultRowHeight="13.2" outlineLevelRow="1"/>
  <cols>
    <col min="1" max="1" width="4.33203125" customWidth="1"/>
    <col min="2" max="2" width="14.44140625" style="102" customWidth="1"/>
    <col min="3" max="3" width="38.33203125" style="102" customWidth="1"/>
    <col min="4" max="4" width="4.5546875" customWidth="1"/>
    <col min="5" max="5" width="10.5546875" customWidth="1"/>
    <col min="6" max="6" width="9.88671875" customWidth="1"/>
    <col min="7" max="7" width="12.6640625" customWidth="1"/>
    <col min="8" max="21" width="0" hidden="1" customWidth="1"/>
    <col min="29" max="39" width="0" hidden="1" customWidth="1"/>
    <col min="53" max="53" width="73.44140625" customWidth="1"/>
  </cols>
  <sheetData>
    <row r="1" spans="1:60" ht="15.75" customHeight="1">
      <c r="A1" s="268" t="s">
        <v>6</v>
      </c>
      <c r="B1" s="268"/>
      <c r="C1" s="268"/>
      <c r="D1" s="268"/>
      <c r="E1" s="268"/>
      <c r="F1" s="268"/>
      <c r="G1" s="268"/>
      <c r="AE1" t="s">
        <v>67</v>
      </c>
    </row>
    <row r="2" spans="1:60" ht="24.9" customHeight="1">
      <c r="A2" s="149" t="s">
        <v>66</v>
      </c>
      <c r="B2" s="147"/>
      <c r="C2" s="269" t="s">
        <v>45</v>
      </c>
      <c r="D2" s="270"/>
      <c r="E2" s="270"/>
      <c r="F2" s="270"/>
      <c r="G2" s="271"/>
      <c r="AE2" t="s">
        <v>68</v>
      </c>
    </row>
    <row r="3" spans="1:60" ht="24.9" hidden="1" customHeight="1">
      <c r="A3" s="150" t="s">
        <v>7</v>
      </c>
      <c r="B3" s="148"/>
      <c r="C3" s="272"/>
      <c r="D3" s="272"/>
      <c r="E3" s="272"/>
      <c r="F3" s="272"/>
      <c r="G3" s="273"/>
      <c r="AE3" t="s">
        <v>69</v>
      </c>
    </row>
    <row r="4" spans="1:60" ht="24.9" hidden="1" customHeight="1">
      <c r="A4" s="150" t="s">
        <v>8</v>
      </c>
      <c r="B4" s="148"/>
      <c r="C4" s="274"/>
      <c r="D4" s="272"/>
      <c r="E4" s="272"/>
      <c r="F4" s="272"/>
      <c r="G4" s="273"/>
      <c r="AE4" t="s">
        <v>70</v>
      </c>
    </row>
    <row r="5" spans="1:60" hidden="1">
      <c r="A5" s="151" t="s">
        <v>71</v>
      </c>
      <c r="B5" s="152"/>
      <c r="C5" s="153"/>
      <c r="D5" s="154"/>
      <c r="E5" s="154"/>
      <c r="F5" s="154"/>
      <c r="G5" s="155"/>
      <c r="AE5" t="s">
        <v>72</v>
      </c>
    </row>
    <row r="7" spans="1:60" ht="39.6">
      <c r="A7" s="161" t="s">
        <v>73</v>
      </c>
      <c r="B7" s="162" t="s">
        <v>74</v>
      </c>
      <c r="C7" s="162" t="s">
        <v>75</v>
      </c>
      <c r="D7" s="161" t="s">
        <v>76</v>
      </c>
      <c r="E7" s="161" t="s">
        <v>77</v>
      </c>
      <c r="F7" s="156" t="s">
        <v>78</v>
      </c>
      <c r="G7" s="179" t="s">
        <v>28</v>
      </c>
      <c r="H7" s="180" t="s">
        <v>29</v>
      </c>
      <c r="I7" s="180" t="s">
        <v>79</v>
      </c>
      <c r="J7" s="180" t="s">
        <v>30</v>
      </c>
      <c r="K7" s="180" t="s">
        <v>80</v>
      </c>
      <c r="L7" s="180" t="s">
        <v>81</v>
      </c>
      <c r="M7" s="180" t="s">
        <v>82</v>
      </c>
      <c r="N7" s="180" t="s">
        <v>83</v>
      </c>
      <c r="O7" s="180" t="s">
        <v>84</v>
      </c>
      <c r="P7" s="180" t="s">
        <v>85</v>
      </c>
      <c r="Q7" s="180" t="s">
        <v>86</v>
      </c>
      <c r="R7" s="180" t="s">
        <v>87</v>
      </c>
      <c r="S7" s="180" t="s">
        <v>88</v>
      </c>
      <c r="T7" s="180" t="s">
        <v>89</v>
      </c>
      <c r="U7" s="164" t="s">
        <v>90</v>
      </c>
    </row>
    <row r="8" spans="1:60">
      <c r="A8" s="181" t="s">
        <v>91</v>
      </c>
      <c r="B8" s="182" t="s">
        <v>60</v>
      </c>
      <c r="C8" s="183" t="s">
        <v>61</v>
      </c>
      <c r="D8" s="163"/>
      <c r="E8" s="184"/>
      <c r="F8" s="185"/>
      <c r="G8" s="185">
        <f>SUMIF(AE9:AE13,"&lt;&gt;NOR",G9:G13)</f>
        <v>0</v>
      </c>
      <c r="H8" s="185"/>
      <c r="I8" s="185">
        <f>SUM(I9:I13)</f>
        <v>0</v>
      </c>
      <c r="J8" s="185"/>
      <c r="K8" s="185">
        <f>SUM(K9:K13)</f>
        <v>0</v>
      </c>
      <c r="L8" s="185"/>
      <c r="M8" s="185">
        <f>SUM(M9:M13)</f>
        <v>0</v>
      </c>
      <c r="N8" s="163"/>
      <c r="O8" s="163">
        <f>SUM(O9:O13)</f>
        <v>0</v>
      </c>
      <c r="P8" s="163"/>
      <c r="Q8" s="163">
        <f>SUM(Q9:Q13)</f>
        <v>0</v>
      </c>
      <c r="R8" s="163"/>
      <c r="S8" s="163"/>
      <c r="T8" s="181"/>
      <c r="U8" s="163">
        <f>SUM(U9:U13)</f>
        <v>0</v>
      </c>
      <c r="AE8" t="s">
        <v>92</v>
      </c>
    </row>
    <row r="9" spans="1:60" outlineLevel="1">
      <c r="A9" s="158">
        <v>1</v>
      </c>
      <c r="B9" s="165" t="s">
        <v>93</v>
      </c>
      <c r="C9" s="195" t="s">
        <v>94</v>
      </c>
      <c r="D9" s="167" t="s">
        <v>95</v>
      </c>
      <c r="E9" s="172">
        <v>1</v>
      </c>
      <c r="F9" s="175"/>
      <c r="G9" s="176">
        <f>ROUND(E9*F9,2)</f>
        <v>0</v>
      </c>
      <c r="H9" s="175"/>
      <c r="I9" s="176">
        <f>ROUND(E9*H9,2)</f>
        <v>0</v>
      </c>
      <c r="J9" s="175"/>
      <c r="K9" s="176">
        <f>ROUND(E9*J9,2)</f>
        <v>0</v>
      </c>
      <c r="L9" s="176">
        <v>21</v>
      </c>
      <c r="M9" s="176">
        <f>G9*(1+L9/100)</f>
        <v>0</v>
      </c>
      <c r="N9" s="167">
        <v>0</v>
      </c>
      <c r="O9" s="167">
        <f>ROUND(E9*N9,5)</f>
        <v>0</v>
      </c>
      <c r="P9" s="167">
        <v>0</v>
      </c>
      <c r="Q9" s="167">
        <f>ROUND(E9*P9,5)</f>
        <v>0</v>
      </c>
      <c r="R9" s="167"/>
      <c r="S9" s="167"/>
      <c r="T9" s="168">
        <v>0</v>
      </c>
      <c r="U9" s="167">
        <f>ROUND(E9*T9,2)</f>
        <v>0</v>
      </c>
      <c r="V9" s="157"/>
      <c r="W9" s="157"/>
      <c r="X9" s="157"/>
      <c r="Y9" s="157"/>
      <c r="Z9" s="157"/>
      <c r="AA9" s="157"/>
      <c r="AB9" s="157"/>
      <c r="AC9" s="157"/>
      <c r="AD9" s="157"/>
      <c r="AE9" s="157" t="s">
        <v>96</v>
      </c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</row>
    <row r="10" spans="1:60" outlineLevel="1">
      <c r="A10" s="158"/>
      <c r="B10" s="165"/>
      <c r="C10" s="256" t="s">
        <v>97</v>
      </c>
      <c r="D10" s="257"/>
      <c r="E10" s="258"/>
      <c r="F10" s="259"/>
      <c r="G10" s="260"/>
      <c r="H10" s="176"/>
      <c r="I10" s="176"/>
      <c r="J10" s="176"/>
      <c r="K10" s="176"/>
      <c r="L10" s="176"/>
      <c r="M10" s="176"/>
      <c r="N10" s="167"/>
      <c r="O10" s="167"/>
      <c r="P10" s="167"/>
      <c r="Q10" s="167"/>
      <c r="R10" s="167"/>
      <c r="S10" s="167"/>
      <c r="T10" s="168"/>
      <c r="U10" s="167"/>
      <c r="V10" s="157"/>
      <c r="W10" s="157"/>
      <c r="X10" s="157"/>
      <c r="Y10" s="157"/>
      <c r="Z10" s="157"/>
      <c r="AA10" s="157"/>
      <c r="AB10" s="157"/>
      <c r="AC10" s="157"/>
      <c r="AD10" s="157"/>
      <c r="AE10" s="157" t="s">
        <v>98</v>
      </c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60" t="str">
        <f>C10</f>
        <v>Provedení počítače tower</v>
      </c>
      <c r="BB10" s="157"/>
      <c r="BC10" s="157"/>
      <c r="BD10" s="157"/>
      <c r="BE10" s="157"/>
      <c r="BF10" s="157"/>
      <c r="BG10" s="157"/>
      <c r="BH10" s="157"/>
    </row>
    <row r="11" spans="1:60" ht="31.2" outlineLevel="1">
      <c r="A11" s="158"/>
      <c r="B11" s="165"/>
      <c r="C11" s="256" t="s">
        <v>142</v>
      </c>
      <c r="D11" s="257"/>
      <c r="E11" s="258"/>
      <c r="F11" s="259"/>
      <c r="G11" s="260"/>
      <c r="H11" s="176"/>
      <c r="I11" s="176"/>
      <c r="J11" s="176"/>
      <c r="K11" s="176"/>
      <c r="L11" s="176"/>
      <c r="M11" s="176"/>
      <c r="N11" s="167"/>
      <c r="O11" s="167"/>
      <c r="P11" s="167"/>
      <c r="Q11" s="167"/>
      <c r="R11" s="167"/>
      <c r="S11" s="167"/>
      <c r="T11" s="168"/>
      <c r="U11" s="167"/>
      <c r="V11" s="157"/>
      <c r="W11" s="157"/>
      <c r="X11" s="157"/>
      <c r="Y11" s="157"/>
      <c r="Z11" s="157"/>
      <c r="AA11" s="157"/>
      <c r="AB11" s="157"/>
      <c r="AC11" s="157"/>
      <c r="AD11" s="157"/>
      <c r="AE11" s="157" t="s">
        <v>98</v>
      </c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60" t="str">
        <f>C11</f>
        <v xml:space="preserve"> Operační paměť min. 4 GB DDR4 ( Pevný disk min. 128GB SSD, . Výbava min.: 1x GLAN, 4x USB 2.0 4x USB 3.0 (2x USB 3.0 vpředu skříně), 1x VGA, 1x DisplayPort nebo HDMI, audio porty (vzadu i v přední části skříně), 1x seriový port</v>
      </c>
      <c r="BB11" s="157"/>
      <c r="BC11" s="157"/>
      <c r="BD11" s="157"/>
      <c r="BE11" s="157"/>
      <c r="BF11" s="157"/>
      <c r="BG11" s="157"/>
      <c r="BH11" s="157"/>
    </row>
    <row r="12" spans="1:60" outlineLevel="1">
      <c r="A12" s="158"/>
      <c r="B12" s="165"/>
      <c r="C12" s="256" t="s">
        <v>99</v>
      </c>
      <c r="D12" s="257"/>
      <c r="E12" s="258"/>
      <c r="F12" s="259"/>
      <c r="G12" s="260"/>
      <c r="H12" s="176"/>
      <c r="I12" s="176"/>
      <c r="J12" s="176"/>
      <c r="K12" s="176"/>
      <c r="L12" s="176"/>
      <c r="M12" s="176"/>
      <c r="N12" s="167"/>
      <c r="O12" s="167"/>
      <c r="P12" s="167"/>
      <c r="Q12" s="167"/>
      <c r="R12" s="167"/>
      <c r="S12" s="167"/>
      <c r="T12" s="168"/>
      <c r="U12" s="167"/>
      <c r="V12" s="157"/>
      <c r="W12" s="157"/>
      <c r="X12" s="157"/>
      <c r="Y12" s="157"/>
      <c r="Z12" s="157"/>
      <c r="AA12" s="157"/>
      <c r="AB12" s="157"/>
      <c r="AC12" s="157"/>
      <c r="AD12" s="157"/>
      <c r="AE12" s="157" t="s">
        <v>98</v>
      </c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60" t="str">
        <f>C12</f>
        <v>Příslušenství: CZ USB Klávesnice a USB myš</v>
      </c>
      <c r="BB12" s="157"/>
      <c r="BC12" s="157"/>
      <c r="BD12" s="157"/>
      <c r="BE12" s="157"/>
      <c r="BF12" s="157"/>
      <c r="BG12" s="157"/>
      <c r="BH12" s="157"/>
    </row>
    <row r="13" spans="1:60" outlineLevel="1">
      <c r="A13" s="158"/>
      <c r="B13" s="165"/>
      <c r="C13" s="256" t="s">
        <v>100</v>
      </c>
      <c r="D13" s="257"/>
      <c r="E13" s="258"/>
      <c r="F13" s="259"/>
      <c r="G13" s="260"/>
      <c r="H13" s="176"/>
      <c r="I13" s="176"/>
      <c r="J13" s="176"/>
      <c r="K13" s="176"/>
      <c r="L13" s="176"/>
      <c r="M13" s="176"/>
      <c r="N13" s="167"/>
      <c r="O13" s="167"/>
      <c r="P13" s="167"/>
      <c r="Q13" s="167"/>
      <c r="R13" s="167"/>
      <c r="S13" s="167"/>
      <c r="T13" s="168"/>
      <c r="U13" s="167"/>
      <c r="V13" s="157"/>
      <c r="W13" s="157"/>
      <c r="X13" s="157"/>
      <c r="Y13" s="157"/>
      <c r="Z13" s="157"/>
      <c r="AA13" s="157"/>
      <c r="AB13" s="157"/>
      <c r="AC13" s="157"/>
      <c r="AD13" s="157"/>
      <c r="AE13" s="157" t="s">
        <v>98</v>
      </c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60" t="str">
        <f>C13</f>
        <v xml:space="preserve"> Operační systém kompatibilní se školním</v>
      </c>
      <c r="BB13" s="157"/>
      <c r="BC13" s="157"/>
      <c r="BD13" s="157"/>
      <c r="BE13" s="157"/>
      <c r="BF13" s="157"/>
      <c r="BG13" s="157"/>
      <c r="BH13" s="157"/>
    </row>
    <row r="14" spans="1:60">
      <c r="A14" s="159" t="s">
        <v>91</v>
      </c>
      <c r="B14" s="166" t="s">
        <v>62</v>
      </c>
      <c r="C14" s="196" t="s">
        <v>63</v>
      </c>
      <c r="D14" s="169"/>
      <c r="E14" s="173"/>
      <c r="F14" s="177"/>
      <c r="G14" s="177">
        <f>SUMIF(AE15:AE55,"&lt;&gt;NOR",G15:G55)</f>
        <v>0</v>
      </c>
      <c r="H14" s="177"/>
      <c r="I14" s="177">
        <f>SUM(I15:I55)</f>
        <v>0</v>
      </c>
      <c r="J14" s="177"/>
      <c r="K14" s="177">
        <f>SUM(K15:K55)</f>
        <v>0</v>
      </c>
      <c r="L14" s="177"/>
      <c r="M14" s="177">
        <f>SUM(M15:M55)</f>
        <v>0</v>
      </c>
      <c r="N14" s="169"/>
      <c r="O14" s="169">
        <f>SUM(O15:O55)</f>
        <v>0</v>
      </c>
      <c r="P14" s="169"/>
      <c r="Q14" s="169">
        <f>SUM(Q15:Q55)</f>
        <v>0</v>
      </c>
      <c r="R14" s="169"/>
      <c r="S14" s="169"/>
      <c r="T14" s="170"/>
      <c r="U14" s="169">
        <f>SUM(U15:U55)</f>
        <v>0</v>
      </c>
      <c r="AE14" t="s">
        <v>92</v>
      </c>
    </row>
    <row r="15" spans="1:60" ht="20.399999999999999" outlineLevel="1">
      <c r="A15" s="158">
        <v>2</v>
      </c>
      <c r="B15" s="165" t="s">
        <v>101</v>
      </c>
      <c r="C15" s="195" t="s">
        <v>102</v>
      </c>
      <c r="D15" s="167" t="s">
        <v>95</v>
      </c>
      <c r="E15" s="172">
        <v>1</v>
      </c>
      <c r="F15" s="175"/>
      <c r="G15" s="176">
        <f>ROUND(E15*F15,2)</f>
        <v>0</v>
      </c>
      <c r="H15" s="175"/>
      <c r="I15" s="176">
        <f>ROUND(E15*H15,2)</f>
        <v>0</v>
      </c>
      <c r="J15" s="175"/>
      <c r="K15" s="176">
        <f>ROUND(E15*J15,2)</f>
        <v>0</v>
      </c>
      <c r="L15" s="176">
        <v>21</v>
      </c>
      <c r="M15" s="176">
        <f>G15*(1+L15/100)</f>
        <v>0</v>
      </c>
      <c r="N15" s="167">
        <v>0</v>
      </c>
      <c r="O15" s="167">
        <f>ROUND(E15*N15,5)</f>
        <v>0</v>
      </c>
      <c r="P15" s="167">
        <v>0</v>
      </c>
      <c r="Q15" s="167">
        <f>ROUND(E15*P15,5)</f>
        <v>0</v>
      </c>
      <c r="R15" s="167"/>
      <c r="S15" s="167"/>
      <c r="T15" s="168">
        <v>0</v>
      </c>
      <c r="U15" s="167">
        <f>ROUND(E15*T15,2)</f>
        <v>0</v>
      </c>
      <c r="V15" s="157"/>
      <c r="W15" s="157"/>
      <c r="X15" s="157"/>
      <c r="Y15" s="157"/>
      <c r="Z15" s="157"/>
      <c r="AA15" s="157"/>
      <c r="AB15" s="157"/>
      <c r="AC15" s="157"/>
      <c r="AD15" s="157"/>
      <c r="AE15" s="157" t="s">
        <v>96</v>
      </c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</row>
    <row r="16" spans="1:60" outlineLevel="1">
      <c r="A16" s="158"/>
      <c r="B16" s="165"/>
      <c r="C16" s="256" t="s">
        <v>103</v>
      </c>
      <c r="D16" s="257"/>
      <c r="E16" s="258"/>
      <c r="F16" s="259"/>
      <c r="G16" s="260"/>
      <c r="H16" s="176"/>
      <c r="I16" s="176"/>
      <c r="J16" s="176"/>
      <c r="K16" s="176"/>
      <c r="L16" s="176"/>
      <c r="M16" s="176"/>
      <c r="N16" s="167"/>
      <c r="O16" s="167"/>
      <c r="P16" s="167"/>
      <c r="Q16" s="167"/>
      <c r="R16" s="167"/>
      <c r="S16" s="167"/>
      <c r="T16" s="168"/>
      <c r="U16" s="167"/>
      <c r="V16" s="157"/>
      <c r="W16" s="157"/>
      <c r="X16" s="157"/>
      <c r="Y16" s="157"/>
      <c r="Z16" s="157"/>
      <c r="AA16" s="157"/>
      <c r="AB16" s="157"/>
      <c r="AC16" s="157"/>
      <c r="AD16" s="157"/>
      <c r="AE16" s="157" t="s">
        <v>98</v>
      </c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60" t="str">
        <f>C16</f>
        <v>Tabule:</v>
      </c>
      <c r="BB16" s="157"/>
      <c r="BC16" s="157"/>
      <c r="BD16" s="157"/>
      <c r="BE16" s="157"/>
      <c r="BF16" s="157"/>
      <c r="BG16" s="157"/>
      <c r="BH16" s="157"/>
    </row>
    <row r="17" spans="1:60" outlineLevel="1">
      <c r="A17" s="158"/>
      <c r="B17" s="165"/>
      <c r="C17" s="256" t="s">
        <v>104</v>
      </c>
      <c r="D17" s="257"/>
      <c r="E17" s="258"/>
      <c r="F17" s="259"/>
      <c r="G17" s="260"/>
      <c r="H17" s="176"/>
      <c r="I17" s="176"/>
      <c r="J17" s="176"/>
      <c r="K17" s="176"/>
      <c r="L17" s="176"/>
      <c r="M17" s="176"/>
      <c r="N17" s="167"/>
      <c r="O17" s="167"/>
      <c r="P17" s="167"/>
      <c r="Q17" s="167"/>
      <c r="R17" s="167"/>
      <c r="S17" s="167"/>
      <c r="T17" s="168"/>
      <c r="U17" s="167"/>
      <c r="V17" s="157"/>
      <c r="W17" s="157"/>
      <c r="X17" s="157"/>
      <c r="Y17" s="157"/>
      <c r="Z17" s="157"/>
      <c r="AA17" s="157"/>
      <c r="AB17" s="157"/>
      <c r="AC17" s="157"/>
      <c r="AD17" s="157"/>
      <c r="AE17" s="157" t="s">
        <v>98</v>
      </c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60" t="str">
        <f>C17</f>
        <v>Širokoúhlá třídílná magnetická tabule s dvouvrstvým keramickým povrchem e3 nejvyšší kvality</v>
      </c>
      <c r="BB17" s="157"/>
      <c r="BC17" s="157"/>
      <c r="BD17" s="157"/>
      <c r="BE17" s="157"/>
      <c r="BF17" s="157"/>
      <c r="BG17" s="157"/>
      <c r="BH17" s="157"/>
    </row>
    <row r="18" spans="1:60" outlineLevel="1">
      <c r="A18" s="158"/>
      <c r="B18" s="165"/>
      <c r="C18" s="256" t="s">
        <v>105</v>
      </c>
      <c r="D18" s="257"/>
      <c r="E18" s="258"/>
      <c r="F18" s="259"/>
      <c r="G18" s="260"/>
      <c r="H18" s="176"/>
      <c r="I18" s="176"/>
      <c r="J18" s="176"/>
      <c r="K18" s="176"/>
      <c r="L18" s="176"/>
      <c r="M18" s="176"/>
      <c r="N18" s="167"/>
      <c r="O18" s="167"/>
      <c r="P18" s="167"/>
      <c r="Q18" s="167"/>
      <c r="R18" s="167"/>
      <c r="S18" s="167"/>
      <c r="T18" s="168"/>
      <c r="U18" s="167"/>
      <c r="V18" s="157"/>
      <c r="W18" s="157"/>
      <c r="X18" s="157"/>
      <c r="Y18" s="157"/>
      <c r="Z18" s="157"/>
      <c r="AA18" s="157"/>
      <c r="AB18" s="157"/>
      <c r="AC18" s="157"/>
      <c r="AD18" s="157"/>
      <c r="AE18" s="157" t="s">
        <v>98</v>
      </c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60" t="str">
        <f>C18</f>
        <v>Odolná proti mechanickému poškození</v>
      </c>
      <c r="BB18" s="157"/>
      <c r="BC18" s="157"/>
      <c r="BD18" s="157"/>
      <c r="BE18" s="157"/>
      <c r="BF18" s="157"/>
      <c r="BG18" s="157"/>
      <c r="BH18" s="157"/>
    </row>
    <row r="19" spans="1:60" outlineLevel="1">
      <c r="A19" s="158"/>
      <c r="B19" s="165"/>
      <c r="C19" s="256" t="s">
        <v>106</v>
      </c>
      <c r="D19" s="257"/>
      <c r="E19" s="258"/>
      <c r="F19" s="259"/>
      <c r="G19" s="260"/>
      <c r="H19" s="176"/>
      <c r="I19" s="176"/>
      <c r="J19" s="176"/>
      <c r="K19" s="176"/>
      <c r="L19" s="176"/>
      <c r="M19" s="176"/>
      <c r="N19" s="167"/>
      <c r="O19" s="167"/>
      <c r="P19" s="167"/>
      <c r="Q19" s="167"/>
      <c r="R19" s="167"/>
      <c r="S19" s="167"/>
      <c r="T19" s="168"/>
      <c r="U19" s="167"/>
      <c r="V19" s="157"/>
      <c r="W19" s="157"/>
      <c r="X19" s="157"/>
      <c r="Y19" s="157"/>
      <c r="Z19" s="157"/>
      <c r="AA19" s="157"/>
      <c r="AB19" s="157"/>
      <c r="AC19" s="157"/>
      <c r="AD19" s="157"/>
      <c r="AE19" s="157" t="s">
        <v>98</v>
      </c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60" t="str">
        <f>C19</f>
        <v>Rozměr tabule v zavřeném stavu 200 x 120 cm</v>
      </c>
      <c r="BB19" s="157"/>
      <c r="BC19" s="157"/>
      <c r="BD19" s="157"/>
      <c r="BE19" s="157"/>
      <c r="BF19" s="157"/>
      <c r="BG19" s="157"/>
      <c r="BH19" s="157"/>
    </row>
    <row r="20" spans="1:60" outlineLevel="1">
      <c r="A20" s="158"/>
      <c r="B20" s="165"/>
      <c r="C20" s="256" t="s">
        <v>107</v>
      </c>
      <c r="D20" s="257"/>
      <c r="E20" s="258"/>
      <c r="F20" s="259"/>
      <c r="G20" s="260"/>
      <c r="H20" s="176"/>
      <c r="I20" s="176"/>
      <c r="J20" s="176"/>
      <c r="K20" s="176"/>
      <c r="L20" s="176"/>
      <c r="M20" s="176"/>
      <c r="N20" s="167"/>
      <c r="O20" s="167"/>
      <c r="P20" s="167"/>
      <c r="Q20" s="167"/>
      <c r="R20" s="167"/>
      <c r="S20" s="167"/>
      <c r="T20" s="168"/>
      <c r="U20" s="167"/>
      <c r="V20" s="157"/>
      <c r="W20" s="157"/>
      <c r="X20" s="157"/>
      <c r="Y20" s="157"/>
      <c r="Z20" s="157"/>
      <c r="AA20" s="157"/>
      <c r="AB20" s="157"/>
      <c r="AC20" s="157"/>
      <c r="AD20" s="157"/>
      <c r="AE20" s="157" t="s">
        <v>98</v>
      </c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7"/>
      <c r="AW20" s="157"/>
      <c r="AX20" s="157"/>
      <c r="AY20" s="157"/>
      <c r="AZ20" s="157"/>
      <c r="BA20" s="160" t="str">
        <f>C20</f>
        <v>Odkládací hliníková polička</v>
      </c>
      <c r="BB20" s="157"/>
      <c r="BC20" s="157"/>
      <c r="BD20" s="157"/>
      <c r="BE20" s="157"/>
      <c r="BF20" s="157"/>
      <c r="BG20" s="157"/>
      <c r="BH20" s="157"/>
    </row>
    <row r="21" spans="1:60" outlineLevel="1">
      <c r="A21" s="158"/>
      <c r="B21" s="165"/>
      <c r="C21" s="197" t="s">
        <v>108</v>
      </c>
      <c r="D21" s="171"/>
      <c r="E21" s="174"/>
      <c r="F21" s="178"/>
      <c r="G21" s="178"/>
      <c r="H21" s="176"/>
      <c r="I21" s="176"/>
      <c r="J21" s="176"/>
      <c r="K21" s="176"/>
      <c r="L21" s="176"/>
      <c r="M21" s="176"/>
      <c r="N21" s="167"/>
      <c r="O21" s="167"/>
      <c r="P21" s="167"/>
      <c r="Q21" s="167"/>
      <c r="R21" s="167"/>
      <c r="S21" s="167"/>
      <c r="T21" s="168"/>
      <c r="U21" s="167"/>
      <c r="V21" s="157"/>
      <c r="W21" s="157"/>
      <c r="X21" s="157"/>
      <c r="Y21" s="157"/>
      <c r="Z21" s="157"/>
      <c r="AA21" s="157"/>
      <c r="AB21" s="157"/>
      <c r="AC21" s="157"/>
      <c r="AD21" s="157"/>
      <c r="AE21" s="157" t="s">
        <v>98</v>
      </c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</row>
    <row r="22" spans="1:60" outlineLevel="1">
      <c r="A22" s="158"/>
      <c r="B22" s="165"/>
      <c r="C22" s="256" t="s">
        <v>109</v>
      </c>
      <c r="D22" s="257"/>
      <c r="E22" s="258"/>
      <c r="F22" s="259"/>
      <c r="G22" s="260"/>
      <c r="H22" s="176"/>
      <c r="I22" s="176"/>
      <c r="J22" s="176"/>
      <c r="K22" s="176"/>
      <c r="L22" s="176"/>
      <c r="M22" s="176"/>
      <c r="N22" s="167"/>
      <c r="O22" s="167"/>
      <c r="P22" s="167"/>
      <c r="Q22" s="167"/>
      <c r="R22" s="167"/>
      <c r="S22" s="167"/>
      <c r="T22" s="168"/>
      <c r="U22" s="167"/>
      <c r="V22" s="157"/>
      <c r="W22" s="157"/>
      <c r="X22" s="157"/>
      <c r="Y22" s="157"/>
      <c r="Z22" s="157"/>
      <c r="AA22" s="157"/>
      <c r="AB22" s="157"/>
      <c r="AC22" s="157"/>
      <c r="AD22" s="157"/>
      <c r="AE22" s="157" t="s">
        <v>98</v>
      </c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60" t="str">
        <f>C22</f>
        <v>Stojan:</v>
      </c>
      <c r="BB22" s="157"/>
      <c r="BC22" s="157"/>
      <c r="BD22" s="157"/>
      <c r="BE22" s="157"/>
      <c r="BF22" s="157"/>
      <c r="BG22" s="157"/>
      <c r="BH22" s="157"/>
    </row>
    <row r="23" spans="1:60" outlineLevel="1">
      <c r="A23" s="158"/>
      <c r="B23" s="165"/>
      <c r="C23" s="256" t="s">
        <v>110</v>
      </c>
      <c r="D23" s="257"/>
      <c r="E23" s="258"/>
      <c r="F23" s="259"/>
      <c r="G23" s="260"/>
      <c r="H23" s="176"/>
      <c r="I23" s="176"/>
      <c r="J23" s="176"/>
      <c r="K23" s="176"/>
      <c r="L23" s="176"/>
      <c r="M23" s="176"/>
      <c r="N23" s="167"/>
      <c r="O23" s="167"/>
      <c r="P23" s="167"/>
      <c r="Q23" s="167"/>
      <c r="R23" s="167"/>
      <c r="S23" s="167"/>
      <c r="T23" s="168"/>
      <c r="U23" s="167"/>
      <c r="V23" s="157"/>
      <c r="W23" s="157"/>
      <c r="X23" s="157"/>
      <c r="Y23" s="157"/>
      <c r="Z23" s="157"/>
      <c r="AA23" s="157"/>
      <c r="AB23" s="157"/>
      <c r="AC23" s="157"/>
      <c r="AD23" s="157"/>
      <c r="AE23" s="157" t="s">
        <v>98</v>
      </c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60" t="str">
        <f>C23</f>
        <v>Profesionálně vyvinutá hliníková konstrukce</v>
      </c>
      <c r="BB23" s="157"/>
      <c r="BC23" s="157"/>
      <c r="BD23" s="157"/>
      <c r="BE23" s="157"/>
      <c r="BF23" s="157"/>
      <c r="BG23" s="157"/>
      <c r="BH23" s="157"/>
    </row>
    <row r="24" spans="1:60" outlineLevel="1">
      <c r="A24" s="158"/>
      <c r="B24" s="165"/>
      <c r="C24" s="256" t="s">
        <v>111</v>
      </c>
      <c r="D24" s="257"/>
      <c r="E24" s="258"/>
      <c r="F24" s="259"/>
      <c r="G24" s="260"/>
      <c r="H24" s="176"/>
      <c r="I24" s="176"/>
      <c r="J24" s="176"/>
      <c r="K24" s="176"/>
      <c r="L24" s="176"/>
      <c r="M24" s="176"/>
      <c r="N24" s="167"/>
      <c r="O24" s="167"/>
      <c r="P24" s="167"/>
      <c r="Q24" s="167"/>
      <c r="R24" s="167"/>
      <c r="S24" s="167"/>
      <c r="T24" s="168"/>
      <c r="U24" s="167"/>
      <c r="V24" s="157"/>
      <c r="W24" s="157"/>
      <c r="X24" s="157"/>
      <c r="Y24" s="157"/>
      <c r="Z24" s="157"/>
      <c r="AA24" s="157"/>
      <c r="AB24" s="157"/>
      <c r="AC24" s="157"/>
      <c r="AD24" s="157"/>
      <c r="AE24" s="157" t="s">
        <v>98</v>
      </c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60" t="str">
        <f>C24</f>
        <v>Elegantní vzhled stojanu</v>
      </c>
      <c r="BB24" s="157"/>
      <c r="BC24" s="157"/>
      <c r="BD24" s="157"/>
      <c r="BE24" s="157"/>
      <c r="BF24" s="157"/>
      <c r="BG24" s="157"/>
      <c r="BH24" s="157"/>
    </row>
    <row r="25" spans="1:60" outlineLevel="1">
      <c r="A25" s="158"/>
      <c r="B25" s="165"/>
      <c r="C25" s="256" t="s">
        <v>112</v>
      </c>
      <c r="D25" s="257"/>
      <c r="E25" s="258"/>
      <c r="F25" s="259"/>
      <c r="G25" s="260"/>
      <c r="H25" s="176"/>
      <c r="I25" s="176"/>
      <c r="J25" s="176"/>
      <c r="K25" s="176"/>
      <c r="L25" s="176"/>
      <c r="M25" s="176"/>
      <c r="N25" s="167"/>
      <c r="O25" s="167"/>
      <c r="P25" s="167"/>
      <c r="Q25" s="167"/>
      <c r="R25" s="167"/>
      <c r="S25" s="167"/>
      <c r="T25" s="168"/>
      <c r="U25" s="167"/>
      <c r="V25" s="157"/>
      <c r="W25" s="157"/>
      <c r="X25" s="157"/>
      <c r="Y25" s="157"/>
      <c r="Z25" s="157"/>
      <c r="AA25" s="157"/>
      <c r="AB25" s="157"/>
      <c r="AC25" s="157"/>
      <c r="AD25" s="157"/>
      <c r="AE25" s="157" t="s">
        <v>98</v>
      </c>
      <c r="AF25" s="157"/>
      <c r="AG25" s="157"/>
      <c r="AH25" s="157"/>
      <c r="AI25" s="157"/>
      <c r="AJ25" s="157"/>
      <c r="AK25" s="157"/>
      <c r="AL25" s="157"/>
      <c r="AM25" s="157"/>
      <c r="AN25" s="157"/>
      <c r="AO25" s="157"/>
      <c r="AP25" s="157"/>
      <c r="AQ25" s="157"/>
      <c r="AR25" s="157"/>
      <c r="AS25" s="157"/>
      <c r="AT25" s="157"/>
      <c r="AU25" s="157"/>
      <c r="AV25" s="157"/>
      <c r="AW25" s="157"/>
      <c r="AX25" s="157"/>
      <c r="AY25" s="157"/>
      <c r="AZ25" s="157"/>
      <c r="BA25" s="160" t="str">
        <f>C25</f>
        <v>Vysoký komfort, tichý a hladký chod</v>
      </c>
      <c r="BB25" s="157"/>
      <c r="BC25" s="157"/>
      <c r="BD25" s="157"/>
      <c r="BE25" s="157"/>
      <c r="BF25" s="157"/>
      <c r="BG25" s="157"/>
      <c r="BH25" s="157"/>
    </row>
    <row r="26" spans="1:60" outlineLevel="1">
      <c r="A26" s="158"/>
      <c r="B26" s="165"/>
      <c r="C26" s="256" t="s">
        <v>113</v>
      </c>
      <c r="D26" s="257"/>
      <c r="E26" s="258"/>
      <c r="F26" s="259"/>
      <c r="G26" s="260"/>
      <c r="H26" s="176"/>
      <c r="I26" s="176"/>
      <c r="J26" s="176"/>
      <c r="K26" s="176"/>
      <c r="L26" s="176"/>
      <c r="M26" s="176"/>
      <c r="N26" s="167"/>
      <c r="O26" s="167"/>
      <c r="P26" s="167"/>
      <c r="Q26" s="167"/>
      <c r="R26" s="167"/>
      <c r="S26" s="167"/>
      <c r="T26" s="168"/>
      <c r="U26" s="167"/>
      <c r="V26" s="157"/>
      <c r="W26" s="157"/>
      <c r="X26" s="157"/>
      <c r="Y26" s="157"/>
      <c r="Z26" s="157"/>
      <c r="AA26" s="157"/>
      <c r="AB26" s="157"/>
      <c r="AC26" s="157"/>
      <c r="AD26" s="157"/>
      <c r="AE26" s="157" t="s">
        <v>98</v>
      </c>
      <c r="AF26" s="157"/>
      <c r="AG26" s="157"/>
      <c r="AH26" s="157"/>
      <c r="AI26" s="157"/>
      <c r="AJ26" s="157"/>
      <c r="AK26" s="157"/>
      <c r="AL26" s="157"/>
      <c r="AM26" s="157"/>
      <c r="AN26" s="157"/>
      <c r="AO26" s="157"/>
      <c r="AP26" s="157"/>
      <c r="AQ26" s="157"/>
      <c r="AR26" s="157"/>
      <c r="AS26" s="157"/>
      <c r="AT26" s="157"/>
      <c r="AU26" s="157"/>
      <c r="AV26" s="157"/>
      <c r="AW26" s="157"/>
      <c r="AX26" s="157"/>
      <c r="AY26" s="157"/>
      <c r="AZ26" s="157"/>
      <c r="BA26" s="160" t="str">
        <f>C26</f>
        <v>Snadná montáž a minimální údržba</v>
      </c>
      <c r="BB26" s="157"/>
      <c r="BC26" s="157"/>
      <c r="BD26" s="157"/>
      <c r="BE26" s="157"/>
      <c r="BF26" s="157"/>
      <c r="BG26" s="157"/>
      <c r="BH26" s="157"/>
    </row>
    <row r="27" spans="1:60" outlineLevel="1">
      <c r="A27" s="158"/>
      <c r="B27" s="165"/>
      <c r="C27" s="197" t="s">
        <v>108</v>
      </c>
      <c r="D27" s="171"/>
      <c r="E27" s="174"/>
      <c r="F27" s="178"/>
      <c r="G27" s="178"/>
      <c r="H27" s="176"/>
      <c r="I27" s="176"/>
      <c r="J27" s="176"/>
      <c r="K27" s="176"/>
      <c r="L27" s="176"/>
      <c r="M27" s="176"/>
      <c r="N27" s="167"/>
      <c r="O27" s="167"/>
      <c r="P27" s="167"/>
      <c r="Q27" s="167"/>
      <c r="R27" s="167"/>
      <c r="S27" s="167"/>
      <c r="T27" s="168"/>
      <c r="U27" s="167"/>
      <c r="V27" s="157"/>
      <c r="W27" s="157"/>
      <c r="X27" s="157"/>
      <c r="Y27" s="157"/>
      <c r="Z27" s="157"/>
      <c r="AA27" s="157"/>
      <c r="AB27" s="157"/>
      <c r="AC27" s="157"/>
      <c r="AD27" s="157"/>
      <c r="AE27" s="157" t="s">
        <v>98</v>
      </c>
      <c r="AF27" s="157"/>
      <c r="AG27" s="157"/>
      <c r="AH27" s="157"/>
      <c r="AI27" s="157"/>
      <c r="AJ27" s="157"/>
      <c r="AK27" s="157"/>
      <c r="AL27" s="157"/>
      <c r="AM27" s="157"/>
      <c r="AN27" s="157"/>
      <c r="AO27" s="157"/>
      <c r="AP27" s="157"/>
      <c r="AQ27" s="157"/>
      <c r="AR27" s="157"/>
      <c r="AS27" s="157"/>
      <c r="AT27" s="157"/>
      <c r="AU27" s="157"/>
      <c r="AV27" s="157"/>
      <c r="AW27" s="157"/>
      <c r="AX27" s="157"/>
      <c r="AY27" s="157"/>
      <c r="AZ27" s="157"/>
      <c r="BA27" s="157"/>
      <c r="BB27" s="157"/>
      <c r="BC27" s="157"/>
      <c r="BD27" s="157"/>
      <c r="BE27" s="157"/>
      <c r="BF27" s="157"/>
      <c r="BG27" s="157"/>
      <c r="BH27" s="157"/>
    </row>
    <row r="28" spans="1:60" outlineLevel="1">
      <c r="A28" s="158"/>
      <c r="B28" s="165"/>
      <c r="C28" s="256" t="s">
        <v>114</v>
      </c>
      <c r="D28" s="257"/>
      <c r="E28" s="258"/>
      <c r="F28" s="259"/>
      <c r="G28" s="260"/>
      <c r="H28" s="176"/>
      <c r="I28" s="176"/>
      <c r="J28" s="176"/>
      <c r="K28" s="176"/>
      <c r="L28" s="176"/>
      <c r="M28" s="176"/>
      <c r="N28" s="167"/>
      <c r="O28" s="167"/>
      <c r="P28" s="167"/>
      <c r="Q28" s="167"/>
      <c r="R28" s="167"/>
      <c r="S28" s="167"/>
      <c r="T28" s="168"/>
      <c r="U28" s="167"/>
      <c r="V28" s="157"/>
      <c r="W28" s="157"/>
      <c r="X28" s="157"/>
      <c r="Y28" s="157"/>
      <c r="Z28" s="157"/>
      <c r="AA28" s="157"/>
      <c r="AB28" s="157"/>
      <c r="AC28" s="157"/>
      <c r="AD28" s="157"/>
      <c r="AE28" s="157" t="s">
        <v>98</v>
      </c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60" t="str">
        <f>C28</f>
        <v>Rameno:</v>
      </c>
      <c r="BB28" s="157"/>
      <c r="BC28" s="157"/>
      <c r="BD28" s="157"/>
      <c r="BE28" s="157"/>
      <c r="BF28" s="157"/>
      <c r="BG28" s="157"/>
      <c r="BH28" s="157"/>
    </row>
    <row r="29" spans="1:60" outlineLevel="1">
      <c r="A29" s="158"/>
      <c r="B29" s="165"/>
      <c r="C29" s="256" t="s">
        <v>115</v>
      </c>
      <c r="D29" s="257"/>
      <c r="E29" s="258"/>
      <c r="F29" s="259"/>
      <c r="G29" s="260"/>
      <c r="H29" s="176"/>
      <c r="I29" s="176"/>
      <c r="J29" s="176"/>
      <c r="K29" s="176"/>
      <c r="L29" s="176"/>
      <c r="M29" s="176"/>
      <c r="N29" s="167"/>
      <c r="O29" s="167"/>
      <c r="P29" s="167"/>
      <c r="Q29" s="167"/>
      <c r="R29" s="167"/>
      <c r="S29" s="167"/>
      <c r="T29" s="168"/>
      <c r="U29" s="167"/>
      <c r="V29" s="157"/>
      <c r="W29" s="157"/>
      <c r="X29" s="157"/>
      <c r="Y29" s="157"/>
      <c r="Z29" s="157"/>
      <c r="AA29" s="157"/>
      <c r="AB29" s="157"/>
      <c r="AC29" s="157"/>
      <c r="AD29" s="157"/>
      <c r="AE29" s="157" t="s">
        <v>98</v>
      </c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60" t="str">
        <f>C29</f>
        <v>Univerzální rameno pro projektory s ultrakrátkou projekční vzdáleností</v>
      </c>
      <c r="BB29" s="157"/>
      <c r="BC29" s="157"/>
      <c r="BD29" s="157"/>
      <c r="BE29" s="157"/>
      <c r="BF29" s="157"/>
      <c r="BG29" s="157"/>
      <c r="BH29" s="157"/>
    </row>
    <row r="30" spans="1:60" outlineLevel="1">
      <c r="A30" s="158"/>
      <c r="B30" s="165"/>
      <c r="C30" s="197" t="s">
        <v>108</v>
      </c>
      <c r="D30" s="171"/>
      <c r="E30" s="174"/>
      <c r="F30" s="178"/>
      <c r="G30" s="178"/>
      <c r="H30" s="176"/>
      <c r="I30" s="176"/>
      <c r="J30" s="176"/>
      <c r="K30" s="176"/>
      <c r="L30" s="176"/>
      <c r="M30" s="176"/>
      <c r="N30" s="167"/>
      <c r="O30" s="167"/>
      <c r="P30" s="167"/>
      <c r="Q30" s="167"/>
      <c r="R30" s="167"/>
      <c r="S30" s="167"/>
      <c r="T30" s="168"/>
      <c r="U30" s="167"/>
      <c r="V30" s="157"/>
      <c r="W30" s="157"/>
      <c r="X30" s="157"/>
      <c r="Y30" s="157"/>
      <c r="Z30" s="157"/>
      <c r="AA30" s="157"/>
      <c r="AB30" s="157"/>
      <c r="AC30" s="157"/>
      <c r="AD30" s="157"/>
      <c r="AE30" s="157" t="s">
        <v>98</v>
      </c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</row>
    <row r="31" spans="1:60" outlineLevel="1">
      <c r="A31" s="158"/>
      <c r="B31" s="165"/>
      <c r="C31" s="256" t="s">
        <v>116</v>
      </c>
      <c r="D31" s="257"/>
      <c r="E31" s="258"/>
      <c r="F31" s="259"/>
      <c r="G31" s="260"/>
      <c r="H31" s="176"/>
      <c r="I31" s="176"/>
      <c r="J31" s="176"/>
      <c r="K31" s="176"/>
      <c r="L31" s="176"/>
      <c r="M31" s="176"/>
      <c r="N31" s="167"/>
      <c r="O31" s="167"/>
      <c r="P31" s="167"/>
      <c r="Q31" s="167"/>
      <c r="R31" s="167"/>
      <c r="S31" s="167"/>
      <c r="T31" s="168"/>
      <c r="U31" s="167"/>
      <c r="V31" s="157"/>
      <c r="W31" s="157"/>
      <c r="X31" s="157"/>
      <c r="Y31" s="157"/>
      <c r="Z31" s="157"/>
      <c r="AA31" s="157"/>
      <c r="AB31" s="157"/>
      <c r="AC31" s="157"/>
      <c r="AD31" s="157"/>
      <c r="AE31" s="157" t="s">
        <v>98</v>
      </c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60" t="str">
        <f t="shared" ref="BA31:BA40" si="0">C31</f>
        <v>Dataprojektor:</v>
      </c>
      <c r="BB31" s="157"/>
      <c r="BC31" s="157"/>
      <c r="BD31" s="157"/>
      <c r="BE31" s="157"/>
      <c r="BF31" s="157"/>
      <c r="BG31" s="157"/>
      <c r="BH31" s="157"/>
    </row>
    <row r="32" spans="1:60" outlineLevel="1">
      <c r="A32" s="158"/>
      <c r="B32" s="165"/>
      <c r="C32" s="256" t="s">
        <v>117</v>
      </c>
      <c r="D32" s="257"/>
      <c r="E32" s="258"/>
      <c r="F32" s="259"/>
      <c r="G32" s="260"/>
      <c r="H32" s="176"/>
      <c r="I32" s="176"/>
      <c r="J32" s="176"/>
      <c r="K32" s="176"/>
      <c r="L32" s="176"/>
      <c r="M32" s="176"/>
      <c r="N32" s="167"/>
      <c r="O32" s="167"/>
      <c r="P32" s="167"/>
      <c r="Q32" s="167"/>
      <c r="R32" s="167"/>
      <c r="S32" s="167"/>
      <c r="T32" s="168"/>
      <c r="U32" s="167"/>
      <c r="V32" s="157"/>
      <c r="W32" s="157"/>
      <c r="X32" s="157"/>
      <c r="Y32" s="157"/>
      <c r="Z32" s="157"/>
      <c r="AA32" s="157"/>
      <c r="AB32" s="157"/>
      <c r="AC32" s="157"/>
      <c r="AD32" s="157"/>
      <c r="AE32" s="157" t="s">
        <v>98</v>
      </c>
      <c r="AF32" s="157"/>
      <c r="AG32" s="157"/>
      <c r="AH32" s="157"/>
      <c r="AI32" s="157"/>
      <c r="AJ32" s="157"/>
      <c r="AK32" s="157"/>
      <c r="AL32" s="157"/>
      <c r="AM32" s="157"/>
      <c r="AN32" s="157"/>
      <c r="AO32" s="157"/>
      <c r="AP32" s="157"/>
      <c r="AQ32" s="157"/>
      <c r="AR32" s="157"/>
      <c r="AS32" s="157"/>
      <c r="AT32" s="157"/>
      <c r="AU32" s="157"/>
      <c r="AV32" s="157"/>
      <c r="AW32" s="157"/>
      <c r="AX32" s="157"/>
      <c r="AY32" s="157"/>
      <c r="AZ32" s="157"/>
      <c r="BA32" s="160" t="str">
        <f t="shared" si="0"/>
        <v>Ultrakrátká projekční vzdálenost</v>
      </c>
      <c r="BB32" s="157"/>
      <c r="BC32" s="157"/>
      <c r="BD32" s="157"/>
      <c r="BE32" s="157"/>
      <c r="BF32" s="157"/>
      <c r="BG32" s="157"/>
      <c r="BH32" s="157"/>
    </row>
    <row r="33" spans="1:60" outlineLevel="1">
      <c r="A33" s="158"/>
      <c r="B33" s="165"/>
      <c r="C33" s="256" t="s">
        <v>118</v>
      </c>
      <c r="D33" s="257"/>
      <c r="E33" s="258"/>
      <c r="F33" s="259"/>
      <c r="G33" s="260"/>
      <c r="H33" s="176"/>
      <c r="I33" s="176"/>
      <c r="J33" s="176"/>
      <c r="K33" s="176"/>
      <c r="L33" s="176"/>
      <c r="M33" s="176"/>
      <c r="N33" s="167"/>
      <c r="O33" s="167"/>
      <c r="P33" s="167"/>
      <c r="Q33" s="167"/>
      <c r="R33" s="167"/>
      <c r="S33" s="167"/>
      <c r="T33" s="168"/>
      <c r="U33" s="167"/>
      <c r="V33" s="157"/>
      <c r="W33" s="157"/>
      <c r="X33" s="157"/>
      <c r="Y33" s="157"/>
      <c r="Z33" s="157"/>
      <c r="AA33" s="157"/>
      <c r="AB33" s="157"/>
      <c r="AC33" s="157"/>
      <c r="AD33" s="157"/>
      <c r="AE33" s="157" t="s">
        <v>98</v>
      </c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60" t="str">
        <f t="shared" si="0"/>
        <v>Interaktivní projektor</v>
      </c>
      <c r="BB33" s="157"/>
      <c r="BC33" s="157"/>
      <c r="BD33" s="157"/>
      <c r="BE33" s="157"/>
      <c r="BF33" s="157"/>
      <c r="BG33" s="157"/>
      <c r="BH33" s="157"/>
    </row>
    <row r="34" spans="1:60" outlineLevel="1">
      <c r="A34" s="158"/>
      <c r="B34" s="165"/>
      <c r="C34" s="256" t="s">
        <v>119</v>
      </c>
      <c r="D34" s="257"/>
      <c r="E34" s="258"/>
      <c r="F34" s="259"/>
      <c r="G34" s="260"/>
      <c r="H34" s="176"/>
      <c r="I34" s="176"/>
      <c r="J34" s="176"/>
      <c r="K34" s="176"/>
      <c r="L34" s="176"/>
      <c r="M34" s="176"/>
      <c r="N34" s="167"/>
      <c r="O34" s="167"/>
      <c r="P34" s="167"/>
      <c r="Q34" s="167"/>
      <c r="R34" s="167"/>
      <c r="S34" s="167"/>
      <c r="T34" s="168"/>
      <c r="U34" s="167"/>
      <c r="V34" s="157"/>
      <c r="W34" s="157"/>
      <c r="X34" s="157"/>
      <c r="Y34" s="157"/>
      <c r="Z34" s="157"/>
      <c r="AA34" s="157"/>
      <c r="AB34" s="157"/>
      <c r="AC34" s="157"/>
      <c r="AD34" s="157"/>
      <c r="AE34" s="157" t="s">
        <v>98</v>
      </c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60" t="str">
        <f t="shared" si="0"/>
        <v>Technologie projekce 3LCD</v>
      </c>
      <c r="BB34" s="157"/>
      <c r="BC34" s="157"/>
      <c r="BD34" s="157"/>
      <c r="BE34" s="157"/>
      <c r="BF34" s="157"/>
      <c r="BG34" s="157"/>
      <c r="BH34" s="157"/>
    </row>
    <row r="35" spans="1:60" outlineLevel="1">
      <c r="A35" s="158"/>
      <c r="B35" s="165"/>
      <c r="C35" s="256" t="s">
        <v>120</v>
      </c>
      <c r="D35" s="257"/>
      <c r="E35" s="258"/>
      <c r="F35" s="259"/>
      <c r="G35" s="260"/>
      <c r="H35" s="176"/>
      <c r="I35" s="176"/>
      <c r="J35" s="176"/>
      <c r="K35" s="176"/>
      <c r="L35" s="176"/>
      <c r="M35" s="176"/>
      <c r="N35" s="167"/>
      <c r="O35" s="167"/>
      <c r="P35" s="167"/>
      <c r="Q35" s="167"/>
      <c r="R35" s="167"/>
      <c r="S35" s="167"/>
      <c r="T35" s="168"/>
      <c r="U35" s="167"/>
      <c r="V35" s="157"/>
      <c r="W35" s="157"/>
      <c r="X35" s="157"/>
      <c r="Y35" s="157"/>
      <c r="Z35" s="157"/>
      <c r="AA35" s="157"/>
      <c r="AB35" s="157"/>
      <c r="AC35" s="157"/>
      <c r="AD35" s="157"/>
      <c r="AE35" s="157" t="s">
        <v>98</v>
      </c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60" t="str">
        <f t="shared" si="0"/>
        <v>Svítivost (ANSI) 3.300 lm</v>
      </c>
      <c r="BB35" s="157"/>
      <c r="BC35" s="157"/>
      <c r="BD35" s="157"/>
      <c r="BE35" s="157"/>
      <c r="BF35" s="157"/>
      <c r="BG35" s="157"/>
      <c r="BH35" s="157"/>
    </row>
    <row r="36" spans="1:60" outlineLevel="1">
      <c r="A36" s="158"/>
      <c r="B36" s="165"/>
      <c r="C36" s="256" t="s">
        <v>121</v>
      </c>
      <c r="D36" s="257"/>
      <c r="E36" s="258"/>
      <c r="F36" s="259"/>
      <c r="G36" s="260"/>
      <c r="H36" s="176"/>
      <c r="I36" s="176"/>
      <c r="J36" s="176"/>
      <c r="K36" s="176"/>
      <c r="L36" s="176"/>
      <c r="M36" s="176"/>
      <c r="N36" s="167"/>
      <c r="O36" s="167"/>
      <c r="P36" s="167"/>
      <c r="Q36" s="167"/>
      <c r="R36" s="167"/>
      <c r="S36" s="167"/>
      <c r="T36" s="168"/>
      <c r="U36" s="167"/>
      <c r="V36" s="157"/>
      <c r="W36" s="157"/>
      <c r="X36" s="157"/>
      <c r="Y36" s="157"/>
      <c r="Z36" s="157"/>
      <c r="AA36" s="157"/>
      <c r="AB36" s="157"/>
      <c r="AC36" s="157"/>
      <c r="AD36" s="157"/>
      <c r="AE36" s="157" t="s">
        <v>98</v>
      </c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60" t="str">
        <f t="shared" si="0"/>
        <v>Kontrast 10.000:1</v>
      </c>
      <c r="BB36" s="157"/>
      <c r="BC36" s="157"/>
      <c r="BD36" s="157"/>
      <c r="BE36" s="157"/>
      <c r="BF36" s="157"/>
      <c r="BG36" s="157"/>
      <c r="BH36" s="157"/>
    </row>
    <row r="37" spans="1:60" outlineLevel="1">
      <c r="A37" s="158"/>
      <c r="B37" s="165"/>
      <c r="C37" s="256" t="s">
        <v>122</v>
      </c>
      <c r="D37" s="257"/>
      <c r="E37" s="258"/>
      <c r="F37" s="259"/>
      <c r="G37" s="260"/>
      <c r="H37" s="176"/>
      <c r="I37" s="176"/>
      <c r="J37" s="176"/>
      <c r="K37" s="176"/>
      <c r="L37" s="176"/>
      <c r="M37" s="176"/>
      <c r="N37" s="167"/>
      <c r="O37" s="167"/>
      <c r="P37" s="167"/>
      <c r="Q37" s="167"/>
      <c r="R37" s="167"/>
      <c r="S37" s="167"/>
      <c r="T37" s="168"/>
      <c r="U37" s="167"/>
      <c r="V37" s="157"/>
      <c r="W37" s="157"/>
      <c r="X37" s="157"/>
      <c r="Y37" s="157"/>
      <c r="Z37" s="157"/>
      <c r="AA37" s="157"/>
      <c r="AB37" s="157"/>
      <c r="AC37" s="157"/>
      <c r="AD37" s="157"/>
      <c r="AE37" s="157" t="s">
        <v>98</v>
      </c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60" t="str">
        <f t="shared" si="0"/>
        <v>Nativní rozlišení WXGA 16:10</v>
      </c>
      <c r="BB37" s="157"/>
      <c r="BC37" s="157"/>
      <c r="BD37" s="157"/>
      <c r="BE37" s="157"/>
      <c r="BF37" s="157"/>
      <c r="BG37" s="157"/>
      <c r="BH37" s="157"/>
    </row>
    <row r="38" spans="1:60" outlineLevel="1">
      <c r="A38" s="158"/>
      <c r="B38" s="165"/>
      <c r="C38" s="256" t="s">
        <v>123</v>
      </c>
      <c r="D38" s="257"/>
      <c r="E38" s="258"/>
      <c r="F38" s="259"/>
      <c r="G38" s="260"/>
      <c r="H38" s="176"/>
      <c r="I38" s="176"/>
      <c r="J38" s="176"/>
      <c r="K38" s="176"/>
      <c r="L38" s="176"/>
      <c r="M38" s="176"/>
      <c r="N38" s="167"/>
      <c r="O38" s="167"/>
      <c r="P38" s="167"/>
      <c r="Q38" s="167"/>
      <c r="R38" s="167"/>
      <c r="S38" s="167"/>
      <c r="T38" s="168"/>
      <c r="U38" s="167"/>
      <c r="V38" s="157"/>
      <c r="W38" s="157"/>
      <c r="X38" s="157"/>
      <c r="Y38" s="157"/>
      <c r="Z38" s="157"/>
      <c r="AA38" s="157"/>
      <c r="AB38" s="157"/>
      <c r="AC38" s="157"/>
      <c r="AD38" s="157"/>
      <c r="AE38" s="157" t="s">
        <v>98</v>
      </c>
      <c r="AF38" s="157"/>
      <c r="AG38" s="157"/>
      <c r="AH38" s="157"/>
      <c r="AI38" s="157"/>
      <c r="AJ38" s="157"/>
      <c r="AK38" s="157"/>
      <c r="AL38" s="157"/>
      <c r="AM38" s="157"/>
      <c r="AN38" s="157"/>
      <c r="AO38" s="157"/>
      <c r="AP38" s="157"/>
      <c r="AQ38" s="157"/>
      <c r="AR38" s="157"/>
      <c r="AS38" s="157"/>
      <c r="AT38" s="157"/>
      <c r="AU38" s="157"/>
      <c r="AV38" s="157"/>
      <c r="AW38" s="157"/>
      <c r="AX38" s="157"/>
      <c r="AY38" s="157"/>
      <c r="AZ38" s="157"/>
      <c r="BA38" s="160" t="str">
        <f t="shared" si="0"/>
        <v>Životnost lampy až 6.000 hodin (eco)</v>
      </c>
      <c r="BB38" s="157"/>
      <c r="BC38" s="157"/>
      <c r="BD38" s="157"/>
      <c r="BE38" s="157"/>
      <c r="BF38" s="157"/>
      <c r="BG38" s="157"/>
      <c r="BH38" s="157"/>
    </row>
    <row r="39" spans="1:60" outlineLevel="1">
      <c r="A39" s="158"/>
      <c r="B39" s="165"/>
      <c r="C39" s="256" t="s">
        <v>124</v>
      </c>
      <c r="D39" s="257"/>
      <c r="E39" s="258"/>
      <c r="F39" s="259"/>
      <c r="G39" s="260"/>
      <c r="H39" s="176"/>
      <c r="I39" s="176"/>
      <c r="J39" s="176"/>
      <c r="K39" s="176"/>
      <c r="L39" s="176"/>
      <c r="M39" s="176"/>
      <c r="N39" s="167"/>
      <c r="O39" s="167"/>
      <c r="P39" s="167"/>
      <c r="Q39" s="167"/>
      <c r="R39" s="167"/>
      <c r="S39" s="167"/>
      <c r="T39" s="168"/>
      <c r="U39" s="167"/>
      <c r="V39" s="157"/>
      <c r="W39" s="157"/>
      <c r="X39" s="157"/>
      <c r="Y39" s="157"/>
      <c r="Z39" s="157"/>
      <c r="AA39" s="157"/>
      <c r="AB39" s="157"/>
      <c r="AC39" s="157"/>
      <c r="AD39" s="157"/>
      <c r="AE39" s="157" t="s">
        <v>98</v>
      </c>
      <c r="AF39" s="157"/>
      <c r="AG39" s="157"/>
      <c r="AH39" s="157"/>
      <c r="AI39" s="157"/>
      <c r="AJ39" s="157"/>
      <c r="AK39" s="157"/>
      <c r="AL39" s="157"/>
      <c r="AM39" s="157"/>
      <c r="AN39" s="157"/>
      <c r="AO39" s="157"/>
      <c r="AP39" s="157"/>
      <c r="AQ39" s="157"/>
      <c r="AR39" s="157"/>
      <c r="AS39" s="157"/>
      <c r="AT39" s="157"/>
      <c r="AU39" s="157"/>
      <c r="AV39" s="157"/>
      <c r="AW39" s="157"/>
      <c r="AX39" s="157"/>
      <c r="AY39" s="157"/>
      <c r="AZ39" s="157"/>
      <c r="BA39" s="160" t="str">
        <f t="shared" si="0"/>
        <v>Integrovaný snímač polohy</v>
      </c>
      <c r="BB39" s="157"/>
      <c r="BC39" s="157"/>
      <c r="BD39" s="157"/>
      <c r="BE39" s="157"/>
      <c r="BF39" s="157"/>
      <c r="BG39" s="157"/>
      <c r="BH39" s="157"/>
    </row>
    <row r="40" spans="1:60" outlineLevel="1">
      <c r="A40" s="158"/>
      <c r="B40" s="165"/>
      <c r="C40" s="256" t="s">
        <v>125</v>
      </c>
      <c r="D40" s="257"/>
      <c r="E40" s="258"/>
      <c r="F40" s="259"/>
      <c r="G40" s="260"/>
      <c r="H40" s="176"/>
      <c r="I40" s="176"/>
      <c r="J40" s="176"/>
      <c r="K40" s="176"/>
      <c r="L40" s="176"/>
      <c r="M40" s="176"/>
      <c r="N40" s="167"/>
      <c r="O40" s="167"/>
      <c r="P40" s="167"/>
      <c r="Q40" s="167"/>
      <c r="R40" s="167"/>
      <c r="S40" s="167"/>
      <c r="T40" s="168"/>
      <c r="U40" s="167"/>
      <c r="V40" s="157"/>
      <c r="W40" s="157"/>
      <c r="X40" s="157"/>
      <c r="Y40" s="157"/>
      <c r="Z40" s="157"/>
      <c r="AA40" s="157"/>
      <c r="AB40" s="157"/>
      <c r="AC40" s="157"/>
      <c r="AD40" s="157"/>
      <c r="AE40" s="157" t="s">
        <v>98</v>
      </c>
      <c r="AF40" s="157"/>
      <c r="AG40" s="157"/>
      <c r="AH40" s="157"/>
      <c r="AI40" s="157"/>
      <c r="AJ40" s="157"/>
      <c r="AK40" s="157"/>
      <c r="AL40" s="157"/>
      <c r="AM40" s="157"/>
      <c r="AN40" s="157"/>
      <c r="AO40" s="157"/>
      <c r="AP40" s="157"/>
      <c r="AQ40" s="157"/>
      <c r="AR40" s="157"/>
      <c r="AS40" s="157"/>
      <c r="AT40" s="157"/>
      <c r="AU40" s="157"/>
      <c r="AV40" s="157"/>
      <c r="AW40" s="157"/>
      <c r="AX40" s="157"/>
      <c r="AY40" s="157"/>
      <c r="AZ40" s="157"/>
      <c r="BA40" s="160" t="str">
        <f t="shared" si="0"/>
        <v>Modul pro interaktivitu dotykem</v>
      </c>
      <c r="BB40" s="157"/>
      <c r="BC40" s="157"/>
      <c r="BD40" s="157"/>
      <c r="BE40" s="157"/>
      <c r="BF40" s="157"/>
      <c r="BG40" s="157"/>
      <c r="BH40" s="157"/>
    </row>
    <row r="41" spans="1:60" outlineLevel="1">
      <c r="A41" s="158"/>
      <c r="B41" s="165"/>
      <c r="C41" s="197" t="s">
        <v>108</v>
      </c>
      <c r="D41" s="171"/>
      <c r="E41" s="174"/>
      <c r="F41" s="178"/>
      <c r="G41" s="178"/>
      <c r="H41" s="176"/>
      <c r="I41" s="176"/>
      <c r="J41" s="176"/>
      <c r="K41" s="176"/>
      <c r="L41" s="176"/>
      <c r="M41" s="176"/>
      <c r="N41" s="167"/>
      <c r="O41" s="167"/>
      <c r="P41" s="167"/>
      <c r="Q41" s="167"/>
      <c r="R41" s="167"/>
      <c r="S41" s="167"/>
      <c r="T41" s="168"/>
      <c r="U41" s="167"/>
      <c r="V41" s="157"/>
      <c r="W41" s="157"/>
      <c r="X41" s="157"/>
      <c r="Y41" s="157"/>
      <c r="Z41" s="157"/>
      <c r="AA41" s="157"/>
      <c r="AB41" s="157"/>
      <c r="AC41" s="157"/>
      <c r="AD41" s="157"/>
      <c r="AE41" s="157" t="s">
        <v>98</v>
      </c>
      <c r="AF41" s="157"/>
      <c r="AG41" s="157"/>
      <c r="AH41" s="157"/>
      <c r="AI41" s="157"/>
      <c r="AJ41" s="157"/>
      <c r="AK41" s="157"/>
      <c r="AL41" s="157"/>
      <c r="AM41" s="157"/>
      <c r="AN41" s="157"/>
      <c r="AO41" s="157"/>
      <c r="AP41" s="157"/>
      <c r="AQ41" s="157"/>
      <c r="AR41" s="157"/>
      <c r="AS41" s="157"/>
      <c r="AT41" s="157"/>
      <c r="AU41" s="157"/>
      <c r="AV41" s="157"/>
      <c r="AW41" s="157"/>
      <c r="AX41" s="157"/>
      <c r="AY41" s="157"/>
      <c r="AZ41" s="157"/>
      <c r="BA41" s="157"/>
      <c r="BB41" s="157"/>
      <c r="BC41" s="157"/>
      <c r="BD41" s="157"/>
      <c r="BE41" s="157"/>
      <c r="BF41" s="157"/>
      <c r="BG41" s="157"/>
      <c r="BH41" s="157"/>
    </row>
    <row r="42" spans="1:60" outlineLevel="1">
      <c r="A42" s="158"/>
      <c r="B42" s="165"/>
      <c r="C42" s="256" t="s">
        <v>126</v>
      </c>
      <c r="D42" s="257"/>
      <c r="E42" s="258"/>
      <c r="F42" s="259"/>
      <c r="G42" s="260"/>
      <c r="H42" s="176"/>
      <c r="I42" s="176"/>
      <c r="J42" s="176"/>
      <c r="K42" s="176"/>
      <c r="L42" s="176"/>
      <c r="M42" s="176"/>
      <c r="N42" s="167"/>
      <c r="O42" s="167"/>
      <c r="P42" s="167"/>
      <c r="Q42" s="167"/>
      <c r="R42" s="167"/>
      <c r="S42" s="167"/>
      <c r="T42" s="168"/>
      <c r="U42" s="167"/>
      <c r="V42" s="157"/>
      <c r="W42" s="157"/>
      <c r="X42" s="157"/>
      <c r="Y42" s="157"/>
      <c r="Z42" s="157"/>
      <c r="AA42" s="157"/>
      <c r="AB42" s="157"/>
      <c r="AC42" s="157"/>
      <c r="AD42" s="157"/>
      <c r="AE42" s="157" t="s">
        <v>98</v>
      </c>
      <c r="AF42" s="157"/>
      <c r="AG42" s="157"/>
      <c r="AH42" s="157"/>
      <c r="AI42" s="157"/>
      <c r="AJ42" s="157"/>
      <c r="AK42" s="157"/>
      <c r="AL42" s="157"/>
      <c r="AM42" s="157"/>
      <c r="AN42" s="157"/>
      <c r="AO42" s="157"/>
      <c r="AP42" s="157"/>
      <c r="AQ42" s="157"/>
      <c r="AR42" s="157"/>
      <c r="AS42" s="157"/>
      <c r="AT42" s="157"/>
      <c r="AU42" s="157"/>
      <c r="AV42" s="157"/>
      <c r="AW42" s="157"/>
      <c r="AX42" s="157"/>
      <c r="AY42" s="157"/>
      <c r="AZ42" s="157"/>
      <c r="BA42" s="160" t="str">
        <f>C42</f>
        <v>Instalační materiál, montáž, oživení,zaškolení, doprava.</v>
      </c>
      <c r="BB42" s="157"/>
      <c r="BC42" s="157"/>
      <c r="BD42" s="157"/>
      <c r="BE42" s="157"/>
      <c r="BF42" s="157"/>
      <c r="BG42" s="157"/>
      <c r="BH42" s="157"/>
    </row>
    <row r="43" spans="1:60" outlineLevel="1">
      <c r="A43" s="158">
        <v>3</v>
      </c>
      <c r="B43" s="165" t="s">
        <v>127</v>
      </c>
      <c r="C43" s="195" t="s">
        <v>127</v>
      </c>
      <c r="D43" s="167" t="s">
        <v>95</v>
      </c>
      <c r="E43" s="172">
        <v>1</v>
      </c>
      <c r="F43" s="175"/>
      <c r="G43" s="176">
        <f>ROUND(E43*F43,2)</f>
        <v>0</v>
      </c>
      <c r="H43" s="175"/>
      <c r="I43" s="176">
        <f>ROUND(E43*H43,2)</f>
        <v>0</v>
      </c>
      <c r="J43" s="175"/>
      <c r="K43" s="176">
        <f>ROUND(E43*J43,2)</f>
        <v>0</v>
      </c>
      <c r="L43" s="176">
        <v>21</v>
      </c>
      <c r="M43" s="176">
        <f>G43*(1+L43/100)</f>
        <v>0</v>
      </c>
      <c r="N43" s="167">
        <v>0</v>
      </c>
      <c r="O43" s="167">
        <f>ROUND(E43*N43,5)</f>
        <v>0</v>
      </c>
      <c r="P43" s="167">
        <v>0</v>
      </c>
      <c r="Q43" s="167">
        <f>ROUND(E43*P43,5)</f>
        <v>0</v>
      </c>
      <c r="R43" s="167"/>
      <c r="S43" s="167"/>
      <c r="T43" s="168">
        <v>0</v>
      </c>
      <c r="U43" s="167">
        <f>ROUND(E43*T43,2)</f>
        <v>0</v>
      </c>
      <c r="V43" s="157"/>
      <c r="W43" s="157"/>
      <c r="X43" s="157"/>
      <c r="Y43" s="157"/>
      <c r="Z43" s="157"/>
      <c r="AA43" s="157"/>
      <c r="AB43" s="157"/>
      <c r="AC43" s="157"/>
      <c r="AD43" s="157"/>
      <c r="AE43" s="157" t="s">
        <v>96</v>
      </c>
      <c r="AF43" s="157"/>
      <c r="AG43" s="157"/>
      <c r="AH43" s="157"/>
      <c r="AI43" s="157"/>
      <c r="AJ43" s="157"/>
      <c r="AK43" s="157"/>
      <c r="AL43" s="157"/>
      <c r="AM43" s="157"/>
      <c r="AN43" s="157"/>
      <c r="AO43" s="157"/>
      <c r="AP43" s="157"/>
      <c r="AQ43" s="157"/>
      <c r="AR43" s="157"/>
      <c r="AS43" s="157"/>
      <c r="AT43" s="157"/>
      <c r="AU43" s="157"/>
      <c r="AV43" s="157"/>
      <c r="AW43" s="157"/>
      <c r="AX43" s="157"/>
      <c r="AY43" s="157"/>
      <c r="AZ43" s="157"/>
      <c r="BA43" s="157"/>
      <c r="BB43" s="157"/>
      <c r="BC43" s="157"/>
      <c r="BD43" s="157"/>
      <c r="BE43" s="157"/>
      <c r="BF43" s="157"/>
      <c r="BG43" s="157"/>
      <c r="BH43" s="157"/>
    </row>
    <row r="44" spans="1:60" ht="21" outlineLevel="1">
      <c r="A44" s="158"/>
      <c r="B44" s="165"/>
      <c r="C44" s="256" t="s">
        <v>128</v>
      </c>
      <c r="D44" s="257"/>
      <c r="E44" s="258"/>
      <c r="F44" s="259"/>
      <c r="G44" s="260"/>
      <c r="H44" s="176"/>
      <c r="I44" s="176"/>
      <c r="J44" s="176"/>
      <c r="K44" s="176"/>
      <c r="L44" s="176"/>
      <c r="M44" s="176"/>
      <c r="N44" s="167"/>
      <c r="O44" s="167"/>
      <c r="P44" s="167"/>
      <c r="Q44" s="167"/>
      <c r="R44" s="167"/>
      <c r="S44" s="167"/>
      <c r="T44" s="168"/>
      <c r="U44" s="167"/>
      <c r="V44" s="157"/>
      <c r="W44" s="157"/>
      <c r="X44" s="157"/>
      <c r="Y44" s="157"/>
      <c r="Z44" s="157"/>
      <c r="AA44" s="157"/>
      <c r="AB44" s="157"/>
      <c r="AC44" s="157"/>
      <c r="AD44" s="157"/>
      <c r="AE44" s="157" t="s">
        <v>98</v>
      </c>
      <c r="AF44" s="157"/>
      <c r="AG44" s="157"/>
      <c r="AH44" s="157"/>
      <c r="AI44" s="157"/>
      <c r="AJ44" s="157"/>
      <c r="AK44" s="157"/>
      <c r="AL44" s="157"/>
      <c r="AM44" s="157"/>
      <c r="AN44" s="157"/>
      <c r="AO44" s="157"/>
      <c r="AP44" s="157"/>
      <c r="AQ44" s="157"/>
      <c r="AR44" s="157"/>
      <c r="AS44" s="157"/>
      <c r="AT44" s="157"/>
      <c r="AU44" s="157"/>
      <c r="AV44" s="157"/>
      <c r="AW44" s="157"/>
      <c r="AX44" s="157"/>
      <c r="AY44" s="157"/>
      <c r="AZ44" s="157"/>
      <c r="BA44" s="160" t="str">
        <f>C44</f>
        <v>Vizualizér ohebné rameno, rozlišení 1920x1080p, min. 10x dig. zoom, optika 12, 30 snímků za sek., VGA, USB, HDMI,  SD/SDHC, oblast snímání 300x400mm, vestavěná dioda LED</v>
      </c>
      <c r="BB44" s="157"/>
      <c r="BC44" s="157"/>
      <c r="BD44" s="157"/>
      <c r="BE44" s="157"/>
      <c r="BF44" s="157"/>
      <c r="BG44" s="157"/>
      <c r="BH44" s="157"/>
    </row>
    <row r="45" spans="1:60" outlineLevel="1">
      <c r="A45" s="158">
        <v>4</v>
      </c>
      <c r="B45" s="165" t="s">
        <v>129</v>
      </c>
      <c r="C45" s="195" t="s">
        <v>130</v>
      </c>
      <c r="D45" s="167" t="s">
        <v>95</v>
      </c>
      <c r="E45" s="172">
        <v>1</v>
      </c>
      <c r="F45" s="175"/>
      <c r="G45" s="176">
        <f>ROUND(E45*F45,2)</f>
        <v>0</v>
      </c>
      <c r="H45" s="175"/>
      <c r="I45" s="176">
        <f>ROUND(E45*H45,2)</f>
        <v>0</v>
      </c>
      <c r="J45" s="175"/>
      <c r="K45" s="176">
        <f>ROUND(E45*J45,2)</f>
        <v>0</v>
      </c>
      <c r="L45" s="176">
        <v>21</v>
      </c>
      <c r="M45" s="176">
        <f>G45*(1+L45/100)</f>
        <v>0</v>
      </c>
      <c r="N45" s="167">
        <v>0</v>
      </c>
      <c r="O45" s="167">
        <f>ROUND(E45*N45,5)</f>
        <v>0</v>
      </c>
      <c r="P45" s="167">
        <v>0</v>
      </c>
      <c r="Q45" s="167">
        <f>ROUND(E45*P45,5)</f>
        <v>0</v>
      </c>
      <c r="R45" s="167"/>
      <c r="S45" s="167"/>
      <c r="T45" s="168">
        <v>0</v>
      </c>
      <c r="U45" s="167">
        <f>ROUND(E45*T45,2)</f>
        <v>0</v>
      </c>
      <c r="V45" s="157"/>
      <c r="W45" s="157"/>
      <c r="X45" s="157"/>
      <c r="Y45" s="157"/>
      <c r="Z45" s="157"/>
      <c r="AA45" s="157"/>
      <c r="AB45" s="157"/>
      <c r="AC45" s="157"/>
      <c r="AD45" s="157"/>
      <c r="AE45" s="157" t="s">
        <v>96</v>
      </c>
      <c r="AF45" s="157"/>
      <c r="AG45" s="157"/>
      <c r="AH45" s="157"/>
      <c r="AI45" s="157"/>
      <c r="AJ45" s="157"/>
      <c r="AK45" s="157"/>
      <c r="AL45" s="157"/>
      <c r="AM45" s="157"/>
      <c r="AN45" s="157"/>
      <c r="AO45" s="157"/>
      <c r="AP45" s="157"/>
      <c r="AQ45" s="157"/>
      <c r="AR45" s="157"/>
      <c r="AS45" s="157"/>
      <c r="AT45" s="157"/>
      <c r="AU45" s="157"/>
      <c r="AV45" s="157"/>
      <c r="AW45" s="157"/>
      <c r="AX45" s="157"/>
      <c r="AY45" s="157"/>
      <c r="AZ45" s="157"/>
      <c r="BA45" s="157"/>
      <c r="BB45" s="157"/>
      <c r="BC45" s="157"/>
      <c r="BD45" s="157"/>
      <c r="BE45" s="157"/>
      <c r="BF45" s="157"/>
      <c r="BG45" s="157"/>
      <c r="BH45" s="157"/>
    </row>
    <row r="46" spans="1:60" ht="21" outlineLevel="1">
      <c r="A46" s="158"/>
      <c r="B46" s="165"/>
      <c r="C46" s="256" t="s">
        <v>131</v>
      </c>
      <c r="D46" s="257"/>
      <c r="E46" s="258"/>
      <c r="F46" s="259"/>
      <c r="G46" s="260"/>
      <c r="H46" s="176"/>
      <c r="I46" s="176"/>
      <c r="J46" s="176"/>
      <c r="K46" s="176"/>
      <c r="L46" s="176"/>
      <c r="M46" s="176"/>
      <c r="N46" s="167"/>
      <c r="O46" s="167"/>
      <c r="P46" s="167"/>
      <c r="Q46" s="167"/>
      <c r="R46" s="167"/>
      <c r="S46" s="167"/>
      <c r="T46" s="168"/>
      <c r="U46" s="167"/>
      <c r="V46" s="157"/>
      <c r="W46" s="157"/>
      <c r="X46" s="157"/>
      <c r="Y46" s="157"/>
      <c r="Z46" s="157"/>
      <c r="AA46" s="157"/>
      <c r="AB46" s="157"/>
      <c r="AC46" s="157"/>
      <c r="AD46" s="157"/>
      <c r="AE46" s="157" t="s">
        <v>98</v>
      </c>
      <c r="AF46" s="157"/>
      <c r="AG46" s="157"/>
      <c r="AH46" s="157"/>
      <c r="AI46" s="157"/>
      <c r="AJ46" s="157"/>
      <c r="AK46" s="157"/>
      <c r="AL46" s="157"/>
      <c r="AM46" s="157"/>
      <c r="AN46" s="157"/>
      <c r="AO46" s="157"/>
      <c r="AP46" s="157"/>
      <c r="AQ46" s="157"/>
      <c r="AR46" s="157"/>
      <c r="AS46" s="157"/>
      <c r="AT46" s="157"/>
      <c r="AU46" s="157"/>
      <c r="AV46" s="157"/>
      <c r="AW46" s="157"/>
      <c r="AX46" s="157"/>
      <c r="AY46" s="157"/>
      <c r="AZ46" s="157"/>
      <c r="BA46" s="160" t="str">
        <f>C46</f>
        <v>Laserová multifunkční barevná tiskárna, A4 tiskárna, skener, kopírka min 20 stran/1 min, 1200x 1200dpi,  USB 2.0, WiFi</v>
      </c>
      <c r="BB46" s="157"/>
      <c r="BC46" s="157"/>
      <c r="BD46" s="157"/>
      <c r="BE46" s="157"/>
      <c r="BF46" s="157"/>
      <c r="BG46" s="157"/>
      <c r="BH46" s="157"/>
    </row>
    <row r="47" spans="1:60" outlineLevel="1">
      <c r="A47" s="158">
        <v>5</v>
      </c>
      <c r="B47" s="165" t="s">
        <v>132</v>
      </c>
      <c r="C47" s="195" t="s">
        <v>133</v>
      </c>
      <c r="D47" s="167" t="s">
        <v>95</v>
      </c>
      <c r="E47" s="172">
        <v>28</v>
      </c>
      <c r="F47" s="175"/>
      <c r="G47" s="176">
        <f>ROUND(E47*F47,2)</f>
        <v>0</v>
      </c>
      <c r="H47" s="175"/>
      <c r="I47" s="176">
        <f>ROUND(E47*H47,2)</f>
        <v>0</v>
      </c>
      <c r="J47" s="175"/>
      <c r="K47" s="176">
        <f>ROUND(E47*J47,2)</f>
        <v>0</v>
      </c>
      <c r="L47" s="176">
        <v>21</v>
      </c>
      <c r="M47" s="176">
        <f>G47*(1+L47/100)</f>
        <v>0</v>
      </c>
      <c r="N47" s="167">
        <v>0</v>
      </c>
      <c r="O47" s="167">
        <f>ROUND(E47*N47,5)</f>
        <v>0</v>
      </c>
      <c r="P47" s="167">
        <v>0</v>
      </c>
      <c r="Q47" s="167">
        <f>ROUND(E47*P47,5)</f>
        <v>0</v>
      </c>
      <c r="R47" s="167"/>
      <c r="S47" s="167"/>
      <c r="T47" s="168">
        <v>0</v>
      </c>
      <c r="U47" s="167">
        <f>ROUND(E47*T47,2)</f>
        <v>0</v>
      </c>
      <c r="V47" s="157"/>
      <c r="W47" s="157"/>
      <c r="X47" s="157"/>
      <c r="Y47" s="157"/>
      <c r="Z47" s="157"/>
      <c r="AA47" s="157"/>
      <c r="AB47" s="157"/>
      <c r="AC47" s="157"/>
      <c r="AD47" s="157"/>
      <c r="AE47" s="157" t="s">
        <v>96</v>
      </c>
      <c r="AF47" s="157"/>
      <c r="AG47" s="157"/>
      <c r="AH47" s="157"/>
      <c r="AI47" s="157"/>
      <c r="AJ47" s="157"/>
      <c r="AK47" s="157"/>
      <c r="AL47" s="157"/>
      <c r="AM47" s="157"/>
      <c r="AN47" s="157"/>
      <c r="AO47" s="157"/>
      <c r="AP47" s="157"/>
      <c r="AQ47" s="157"/>
      <c r="AR47" s="157"/>
      <c r="AS47" s="157"/>
      <c r="AT47" s="157"/>
      <c r="AU47" s="157"/>
      <c r="AV47" s="157"/>
      <c r="AW47" s="157"/>
      <c r="AX47" s="157"/>
      <c r="AY47" s="157"/>
      <c r="AZ47" s="157"/>
      <c r="BA47" s="157"/>
      <c r="BB47" s="157"/>
      <c r="BC47" s="157"/>
      <c r="BD47" s="157"/>
      <c r="BE47" s="157"/>
      <c r="BF47" s="157"/>
      <c r="BG47" s="157"/>
      <c r="BH47" s="157"/>
    </row>
    <row r="48" spans="1:60" outlineLevel="1">
      <c r="A48" s="158"/>
      <c r="B48" s="165"/>
      <c r="C48" s="256" t="s">
        <v>134</v>
      </c>
      <c r="D48" s="257"/>
      <c r="E48" s="258"/>
      <c r="F48" s="259"/>
      <c r="G48" s="260"/>
      <c r="H48" s="176"/>
      <c r="I48" s="176"/>
      <c r="J48" s="176"/>
      <c r="K48" s="176"/>
      <c r="L48" s="176"/>
      <c r="M48" s="176"/>
      <c r="N48" s="167"/>
      <c r="O48" s="167"/>
      <c r="P48" s="167"/>
      <c r="Q48" s="167"/>
      <c r="R48" s="167"/>
      <c r="S48" s="167"/>
      <c r="T48" s="168"/>
      <c r="U48" s="167"/>
      <c r="V48" s="157"/>
      <c r="W48" s="157"/>
      <c r="X48" s="157"/>
      <c r="Y48" s="157"/>
      <c r="Z48" s="157"/>
      <c r="AA48" s="157"/>
      <c r="AB48" s="157"/>
      <c r="AC48" s="157"/>
      <c r="AD48" s="157"/>
      <c r="AE48" s="157" t="s">
        <v>98</v>
      </c>
      <c r="AF48" s="157"/>
      <c r="AG48" s="157"/>
      <c r="AH48" s="157"/>
      <c r="AI48" s="157"/>
      <c r="AJ48" s="157"/>
      <c r="AK48" s="157"/>
      <c r="AL48" s="157"/>
      <c r="AM48" s="157"/>
      <c r="AN48" s="157"/>
      <c r="AO48" s="157"/>
      <c r="AP48" s="157"/>
      <c r="AQ48" s="157"/>
      <c r="AR48" s="157"/>
      <c r="AS48" s="157"/>
      <c r="AT48" s="157"/>
      <c r="AU48" s="157"/>
      <c r="AV48" s="157"/>
      <c r="AW48" s="157"/>
      <c r="AX48" s="157"/>
      <c r="AY48" s="157"/>
      <c r="AZ48" s="157"/>
      <c r="BA48" s="160" t="str">
        <f t="shared" ref="BA48:BA55" si="1">C48</f>
        <v>Minimální parametry</v>
      </c>
      <c r="BB48" s="157"/>
      <c r="BC48" s="157"/>
      <c r="BD48" s="157"/>
      <c r="BE48" s="157"/>
      <c r="BF48" s="157"/>
      <c r="BG48" s="157"/>
      <c r="BH48" s="157"/>
    </row>
    <row r="49" spans="1:60" outlineLevel="1">
      <c r="A49" s="158"/>
      <c r="B49" s="165"/>
      <c r="C49" s="256" t="s">
        <v>135</v>
      </c>
      <c r="D49" s="257"/>
      <c r="E49" s="258"/>
      <c r="F49" s="259"/>
      <c r="G49" s="260"/>
      <c r="H49" s="176"/>
      <c r="I49" s="176"/>
      <c r="J49" s="176"/>
      <c r="K49" s="176"/>
      <c r="L49" s="176"/>
      <c r="M49" s="176"/>
      <c r="N49" s="167"/>
      <c r="O49" s="167"/>
      <c r="P49" s="167"/>
      <c r="Q49" s="167"/>
      <c r="R49" s="167"/>
      <c r="S49" s="167"/>
      <c r="T49" s="168"/>
      <c r="U49" s="167"/>
      <c r="V49" s="157"/>
      <c r="W49" s="157"/>
      <c r="X49" s="157"/>
      <c r="Y49" s="157"/>
      <c r="Z49" s="157"/>
      <c r="AA49" s="157"/>
      <c r="AB49" s="157"/>
      <c r="AC49" s="157"/>
      <c r="AD49" s="157"/>
      <c r="AE49" s="157" t="s">
        <v>98</v>
      </c>
      <c r="AF49" s="157"/>
      <c r="AG49" s="157"/>
      <c r="AH49" s="157"/>
      <c r="AI49" s="157"/>
      <c r="AJ49" s="157"/>
      <c r="AK49" s="157"/>
      <c r="AL49" s="157"/>
      <c r="AM49" s="157"/>
      <c r="AN49" s="157"/>
      <c r="AO49" s="157"/>
      <c r="AP49" s="157"/>
      <c r="AQ49" s="157"/>
      <c r="AR49" s="157"/>
      <c r="AS49" s="157"/>
      <c r="AT49" s="157"/>
      <c r="AU49" s="157"/>
      <c r="AV49" s="157"/>
      <c r="AW49" s="157"/>
      <c r="AX49" s="157"/>
      <c r="AY49" s="157"/>
      <c r="AZ49" s="157"/>
      <c r="BA49" s="160" t="str">
        <f t="shared" si="1"/>
        <v>Notebook - displej min. 15.6" s rozlišením Full HD 1920x1080</v>
      </c>
      <c r="BB49" s="157"/>
      <c r="BC49" s="157"/>
      <c r="BD49" s="157"/>
      <c r="BE49" s="157"/>
      <c r="BF49" s="157"/>
      <c r="BG49" s="157"/>
      <c r="BH49" s="157"/>
    </row>
    <row r="50" spans="1:60" outlineLevel="1">
      <c r="A50" s="158"/>
      <c r="B50" s="165"/>
      <c r="C50" s="256" t="s">
        <v>136</v>
      </c>
      <c r="D50" s="257"/>
      <c r="E50" s="258"/>
      <c r="F50" s="259"/>
      <c r="G50" s="260"/>
      <c r="H50" s="176"/>
      <c r="I50" s="176"/>
      <c r="J50" s="176"/>
      <c r="K50" s="176"/>
      <c r="L50" s="176"/>
      <c r="M50" s="176"/>
      <c r="N50" s="167"/>
      <c r="O50" s="167"/>
      <c r="P50" s="167"/>
      <c r="Q50" s="167"/>
      <c r="R50" s="167"/>
      <c r="S50" s="167"/>
      <c r="T50" s="168"/>
      <c r="U50" s="167"/>
      <c r="V50" s="157"/>
      <c r="W50" s="157"/>
      <c r="X50" s="157"/>
      <c r="Y50" s="157"/>
      <c r="Z50" s="157"/>
      <c r="AA50" s="157"/>
      <c r="AB50" s="157"/>
      <c r="AC50" s="157"/>
      <c r="AD50" s="157"/>
      <c r="AE50" s="157" t="s">
        <v>98</v>
      </c>
      <c r="AF50" s="157"/>
      <c r="AG50" s="157"/>
      <c r="AH50" s="157"/>
      <c r="AI50" s="157"/>
      <c r="AJ50" s="157"/>
      <c r="AK50" s="157"/>
      <c r="AL50" s="157"/>
      <c r="AM50" s="157"/>
      <c r="AN50" s="157"/>
      <c r="AO50" s="157"/>
      <c r="AP50" s="157"/>
      <c r="AQ50" s="157"/>
      <c r="AR50" s="157"/>
      <c r="AS50" s="157"/>
      <c r="AT50" s="157"/>
      <c r="AU50" s="157"/>
      <c r="AV50" s="157"/>
      <c r="AW50" s="157"/>
      <c r="AX50" s="157"/>
      <c r="AY50" s="157"/>
      <c r="AZ50" s="157"/>
      <c r="BA50" s="160" t="str">
        <f t="shared" si="1"/>
        <v>2jádrovým procesorem se schopností zpracovat až 2 procesy současně na jedno jádro, na frekvenci 2GHz</v>
      </c>
      <c r="BB50" s="157"/>
      <c r="BC50" s="157"/>
      <c r="BD50" s="157"/>
      <c r="BE50" s="157"/>
      <c r="BF50" s="157"/>
      <c r="BG50" s="157"/>
      <c r="BH50" s="157"/>
    </row>
    <row r="51" spans="1:60" outlineLevel="1">
      <c r="A51" s="158"/>
      <c r="B51" s="165"/>
      <c r="C51" s="256" t="s">
        <v>137</v>
      </c>
      <c r="D51" s="257"/>
      <c r="E51" s="258"/>
      <c r="F51" s="259"/>
      <c r="G51" s="260"/>
      <c r="H51" s="176"/>
      <c r="I51" s="176"/>
      <c r="J51" s="176"/>
      <c r="K51" s="176"/>
      <c r="L51" s="176"/>
      <c r="M51" s="176"/>
      <c r="N51" s="167"/>
      <c r="O51" s="167"/>
      <c r="P51" s="167"/>
      <c r="Q51" s="167"/>
      <c r="R51" s="167"/>
      <c r="S51" s="167"/>
      <c r="T51" s="168"/>
      <c r="U51" s="167"/>
      <c r="V51" s="157"/>
      <c r="W51" s="157"/>
      <c r="X51" s="157"/>
      <c r="Y51" s="157"/>
      <c r="Z51" s="157"/>
      <c r="AA51" s="157"/>
      <c r="AB51" s="157"/>
      <c r="AC51" s="157"/>
      <c r="AD51" s="157"/>
      <c r="AE51" s="157" t="s">
        <v>98</v>
      </c>
      <c r="AF51" s="157"/>
      <c r="AG51" s="157"/>
      <c r="AH51" s="157"/>
      <c r="AI51" s="157"/>
      <c r="AJ51" s="157"/>
      <c r="AK51" s="157"/>
      <c r="AL51" s="157"/>
      <c r="AM51" s="157"/>
      <c r="AN51" s="157"/>
      <c r="AO51" s="157"/>
      <c r="AP51" s="157"/>
      <c r="AQ51" s="157"/>
      <c r="AR51" s="157"/>
      <c r="AS51" s="157"/>
      <c r="AT51" s="157"/>
      <c r="AU51" s="157"/>
      <c r="AV51" s="157"/>
      <c r="AW51" s="157"/>
      <c r="AX51" s="157"/>
      <c r="AY51" s="157"/>
      <c r="AZ51" s="157"/>
      <c r="BA51" s="160" t="str">
        <f t="shared" si="1"/>
        <v>Operační paměť 8 GB DDR4</v>
      </c>
      <c r="BB51" s="157"/>
      <c r="BC51" s="157"/>
      <c r="BD51" s="157"/>
      <c r="BE51" s="157"/>
      <c r="BF51" s="157"/>
      <c r="BG51" s="157"/>
      <c r="BH51" s="157"/>
    </row>
    <row r="52" spans="1:60" ht="21" outlineLevel="1">
      <c r="A52" s="158"/>
      <c r="B52" s="165"/>
      <c r="C52" s="256" t="s">
        <v>138</v>
      </c>
      <c r="D52" s="257"/>
      <c r="E52" s="258"/>
      <c r="F52" s="259"/>
      <c r="G52" s="260"/>
      <c r="H52" s="176"/>
      <c r="I52" s="176"/>
      <c r="J52" s="176"/>
      <c r="K52" s="176"/>
      <c r="L52" s="176"/>
      <c r="M52" s="176"/>
      <c r="N52" s="167"/>
      <c r="O52" s="167"/>
      <c r="P52" s="167"/>
      <c r="Q52" s="167"/>
      <c r="R52" s="167"/>
      <c r="S52" s="167"/>
      <c r="T52" s="168"/>
      <c r="U52" s="167"/>
      <c r="V52" s="157"/>
      <c r="W52" s="157"/>
      <c r="X52" s="157"/>
      <c r="Y52" s="157"/>
      <c r="Z52" s="157"/>
      <c r="AA52" s="157"/>
      <c r="AB52" s="157"/>
      <c r="AC52" s="157"/>
      <c r="AD52" s="157"/>
      <c r="AE52" s="157" t="s">
        <v>98</v>
      </c>
      <c r="AF52" s="157"/>
      <c r="AG52" s="157"/>
      <c r="AH52" s="157"/>
      <c r="AI52" s="157"/>
      <c r="AJ52" s="157"/>
      <c r="AK52" s="157"/>
      <c r="AL52" s="157"/>
      <c r="AM52" s="157"/>
      <c r="AN52" s="157"/>
      <c r="AO52" s="157"/>
      <c r="AP52" s="157"/>
      <c r="AQ52" s="157"/>
      <c r="AR52" s="157"/>
      <c r="AS52" s="157"/>
      <c r="AT52" s="157"/>
      <c r="AU52" s="157"/>
      <c r="AV52" s="157"/>
      <c r="AW52" s="157"/>
      <c r="AX52" s="157"/>
      <c r="AY52" s="157"/>
      <c r="AZ52" s="157"/>
      <c r="BA52" s="160" t="str">
        <f t="shared" si="1"/>
        <v>Výbava: mechanika DVD±RW, Wi-Fi, Bluetooth, kabelové Ethernet, 3 porty USB, kamera, HDMI, VGA, kombinovaný audio konektor, čtečka paměťových karet</v>
      </c>
      <c r="BB52" s="157"/>
      <c r="BC52" s="157"/>
      <c r="BD52" s="157"/>
      <c r="BE52" s="157"/>
      <c r="BF52" s="157"/>
      <c r="BG52" s="157"/>
      <c r="BH52" s="157"/>
    </row>
    <row r="53" spans="1:60" outlineLevel="1">
      <c r="A53" s="158"/>
      <c r="B53" s="165"/>
      <c r="C53" s="256" t="s">
        <v>139</v>
      </c>
      <c r="D53" s="257"/>
      <c r="E53" s="258"/>
      <c r="F53" s="259"/>
      <c r="G53" s="260"/>
      <c r="H53" s="176"/>
      <c r="I53" s="176"/>
      <c r="J53" s="176"/>
      <c r="K53" s="176"/>
      <c r="L53" s="176"/>
      <c r="M53" s="176"/>
      <c r="N53" s="167"/>
      <c r="O53" s="167"/>
      <c r="P53" s="167"/>
      <c r="Q53" s="167"/>
      <c r="R53" s="167"/>
      <c r="S53" s="167"/>
      <c r="T53" s="168"/>
      <c r="U53" s="167"/>
      <c r="V53" s="157"/>
      <c r="W53" s="157"/>
      <c r="X53" s="157"/>
      <c r="Y53" s="157"/>
      <c r="Z53" s="157"/>
      <c r="AA53" s="157"/>
      <c r="AB53" s="157"/>
      <c r="AC53" s="157"/>
      <c r="AD53" s="157"/>
      <c r="AE53" s="157" t="s">
        <v>98</v>
      </c>
      <c r="AF53" s="157"/>
      <c r="AG53" s="157"/>
      <c r="AH53" s="157"/>
      <c r="AI53" s="157"/>
      <c r="AJ53" s="157"/>
      <c r="AK53" s="157"/>
      <c r="AL53" s="157"/>
      <c r="AM53" s="157"/>
      <c r="AN53" s="157"/>
      <c r="AO53" s="157"/>
      <c r="AP53" s="157"/>
      <c r="AQ53" s="157"/>
      <c r="AR53" s="157"/>
      <c r="AS53" s="157"/>
      <c r="AT53" s="157"/>
      <c r="AU53" s="157"/>
      <c r="AV53" s="157"/>
      <c r="AW53" s="157"/>
      <c r="AX53" s="157"/>
      <c r="AY53" s="157"/>
      <c r="AZ53" s="157"/>
      <c r="BA53" s="160" t="str">
        <f t="shared" si="1"/>
        <v>Operační systém komp. s používaným ve škole</v>
      </c>
      <c r="BB53" s="157"/>
      <c r="BC53" s="157"/>
      <c r="BD53" s="157"/>
      <c r="BE53" s="157"/>
      <c r="BF53" s="157"/>
      <c r="BG53" s="157"/>
      <c r="BH53" s="157"/>
    </row>
    <row r="54" spans="1:60" outlineLevel="1">
      <c r="A54" s="158"/>
      <c r="B54" s="165"/>
      <c r="C54" s="256" t="s">
        <v>140</v>
      </c>
      <c r="D54" s="257"/>
      <c r="E54" s="258"/>
      <c r="F54" s="259"/>
      <c r="G54" s="260"/>
      <c r="H54" s="176"/>
      <c r="I54" s="176"/>
      <c r="J54" s="176"/>
      <c r="K54" s="176"/>
      <c r="L54" s="176"/>
      <c r="M54" s="176"/>
      <c r="N54" s="167"/>
      <c r="O54" s="167"/>
      <c r="P54" s="167"/>
      <c r="Q54" s="167"/>
      <c r="R54" s="167"/>
      <c r="S54" s="167"/>
      <c r="T54" s="168"/>
      <c r="U54" s="167"/>
      <c r="V54" s="157"/>
      <c r="W54" s="157"/>
      <c r="X54" s="157"/>
      <c r="Y54" s="157"/>
      <c r="Z54" s="157"/>
      <c r="AA54" s="157"/>
      <c r="AB54" s="157"/>
      <c r="AC54" s="157"/>
      <c r="AD54" s="157"/>
      <c r="AE54" s="157" t="s">
        <v>98</v>
      </c>
      <c r="AF54" s="157"/>
      <c r="AG54" s="157"/>
      <c r="AH54" s="157"/>
      <c r="AI54" s="157"/>
      <c r="AJ54" s="157"/>
      <c r="AK54" s="157"/>
      <c r="AL54" s="157"/>
      <c r="AM54" s="157"/>
      <c r="AN54" s="157"/>
      <c r="AO54" s="157"/>
      <c r="AP54" s="157"/>
      <c r="AQ54" s="157"/>
      <c r="AR54" s="157"/>
      <c r="AS54" s="157"/>
      <c r="AT54" s="157"/>
      <c r="AU54" s="157"/>
      <c r="AV54" s="157"/>
      <c r="AW54" s="157"/>
      <c r="AX54" s="157"/>
      <c r="AY54" s="157"/>
      <c r="AZ54" s="157"/>
      <c r="BA54" s="160" t="str">
        <f t="shared" si="1"/>
        <v>Příslušenství: optická USB myš, napájecí adaptér, napájecí kabel</v>
      </c>
      <c r="BB54" s="157"/>
      <c r="BC54" s="157"/>
      <c r="BD54" s="157"/>
      <c r="BE54" s="157"/>
      <c r="BF54" s="157"/>
      <c r="BG54" s="157"/>
      <c r="BH54" s="157"/>
    </row>
    <row r="55" spans="1:60" outlineLevel="1">
      <c r="A55" s="186"/>
      <c r="B55" s="187"/>
      <c r="C55" s="261" t="s">
        <v>141</v>
      </c>
      <c r="D55" s="262"/>
      <c r="E55" s="263"/>
      <c r="F55" s="264"/>
      <c r="G55" s="265"/>
      <c r="H55" s="188"/>
      <c r="I55" s="188"/>
      <c r="J55" s="188"/>
      <c r="K55" s="188"/>
      <c r="L55" s="188"/>
      <c r="M55" s="188"/>
      <c r="N55" s="189"/>
      <c r="O55" s="189"/>
      <c r="P55" s="189"/>
      <c r="Q55" s="189"/>
      <c r="R55" s="189"/>
      <c r="S55" s="189"/>
      <c r="T55" s="190"/>
      <c r="U55" s="189"/>
      <c r="V55" s="157"/>
      <c r="W55" s="157"/>
      <c r="X55" s="157"/>
      <c r="Y55" s="157"/>
      <c r="Z55" s="157"/>
      <c r="AA55" s="157"/>
      <c r="AB55" s="157"/>
      <c r="AC55" s="157"/>
      <c r="AD55" s="157"/>
      <c r="AE55" s="157" t="s">
        <v>98</v>
      </c>
      <c r="AF55" s="157"/>
      <c r="AG55" s="157"/>
      <c r="AH55" s="157"/>
      <c r="AI55" s="157"/>
      <c r="AJ55" s="157"/>
      <c r="AK55" s="157"/>
      <c r="AL55" s="157"/>
      <c r="AM55" s="157"/>
      <c r="AN55" s="157"/>
      <c r="AO55" s="157"/>
      <c r="AP55" s="157"/>
      <c r="AQ55" s="157"/>
      <c r="AR55" s="157"/>
      <c r="AS55" s="157"/>
      <c r="AT55" s="157"/>
      <c r="AU55" s="157"/>
      <c r="AV55" s="157"/>
      <c r="AW55" s="157"/>
      <c r="AX55" s="157"/>
      <c r="AY55" s="157"/>
      <c r="AZ55" s="157"/>
      <c r="BA55" s="160" t="str">
        <f t="shared" si="1"/>
        <v>Záruka na notebook 2 roky</v>
      </c>
      <c r="BB55" s="157"/>
      <c r="BC55" s="157"/>
      <c r="BD55" s="157"/>
      <c r="BE55" s="157"/>
      <c r="BF55" s="157"/>
      <c r="BG55" s="157"/>
      <c r="BH55" s="157"/>
    </row>
    <row r="56" spans="1:60">
      <c r="A56" s="6"/>
      <c r="B56" s="7" t="s">
        <v>108</v>
      </c>
      <c r="C56" s="198" t="s">
        <v>108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AC56">
        <v>15</v>
      </c>
      <c r="AD56">
        <v>21</v>
      </c>
    </row>
    <row r="57" spans="1:60">
      <c r="A57" s="191"/>
      <c r="B57" s="192">
        <v>26</v>
      </c>
      <c r="C57" s="199" t="s">
        <v>108</v>
      </c>
      <c r="D57" s="193"/>
      <c r="E57" s="193"/>
      <c r="F57" s="193"/>
      <c r="G57" s="194">
        <f>G8+G14</f>
        <v>0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AC57">
        <f>SUMIF(L7:L55,AC56,G7:G55)</f>
        <v>0</v>
      </c>
      <c r="AD57">
        <f>SUMIF(L7:L55,AD56,G7:G55)</f>
        <v>0</v>
      </c>
      <c r="AE57" t="s">
        <v>143</v>
      </c>
    </row>
    <row r="58" spans="1:60">
      <c r="A58" s="6"/>
      <c r="B58" s="7" t="s">
        <v>108</v>
      </c>
      <c r="C58" s="198" t="s">
        <v>108</v>
      </c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60">
      <c r="A59" s="6"/>
      <c r="B59" s="7" t="s">
        <v>108</v>
      </c>
      <c r="C59" s="198" t="s">
        <v>108</v>
      </c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60">
      <c r="A60" s="266">
        <v>33</v>
      </c>
      <c r="B60" s="266"/>
      <c r="C60" s="267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60">
      <c r="A61" s="244"/>
      <c r="B61" s="245"/>
      <c r="C61" s="246"/>
      <c r="D61" s="245"/>
      <c r="E61" s="245"/>
      <c r="F61" s="245"/>
      <c r="G61" s="247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AE61" t="s">
        <v>144</v>
      </c>
    </row>
    <row r="62" spans="1:60">
      <c r="A62" s="248"/>
      <c r="B62" s="249"/>
      <c r="C62" s="250"/>
      <c r="D62" s="249"/>
      <c r="E62" s="249"/>
      <c r="F62" s="249"/>
      <c r="G62" s="251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60">
      <c r="A63" s="248"/>
      <c r="B63" s="249"/>
      <c r="C63" s="250"/>
      <c r="D63" s="249"/>
      <c r="E63" s="249"/>
      <c r="F63" s="249"/>
      <c r="G63" s="251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60">
      <c r="A64" s="248"/>
      <c r="B64" s="249"/>
      <c r="C64" s="250"/>
      <c r="D64" s="249"/>
      <c r="E64" s="249"/>
      <c r="F64" s="249"/>
      <c r="G64" s="251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1:31">
      <c r="A65" s="252"/>
      <c r="B65" s="253"/>
      <c r="C65" s="254"/>
      <c r="D65" s="253"/>
      <c r="E65" s="253"/>
      <c r="F65" s="253"/>
      <c r="G65" s="255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1:31">
      <c r="A66" s="6"/>
      <c r="B66" s="7" t="s">
        <v>108</v>
      </c>
      <c r="C66" s="198" t="s">
        <v>108</v>
      </c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:31">
      <c r="C67" s="200"/>
      <c r="AE67" t="s">
        <v>145</v>
      </c>
    </row>
  </sheetData>
  <mergeCells count="43">
    <mergeCell ref="C19:G19"/>
    <mergeCell ref="A1:G1"/>
    <mergeCell ref="C2:G2"/>
    <mergeCell ref="C3:G3"/>
    <mergeCell ref="C4:G4"/>
    <mergeCell ref="C10:G10"/>
    <mergeCell ref="C11:G11"/>
    <mergeCell ref="C12:G12"/>
    <mergeCell ref="C13:G13"/>
    <mergeCell ref="C16:G16"/>
    <mergeCell ref="C17:G17"/>
    <mergeCell ref="C18:G18"/>
    <mergeCell ref="C34:G34"/>
    <mergeCell ref="C20:G20"/>
    <mergeCell ref="C22:G22"/>
    <mergeCell ref="C23:G23"/>
    <mergeCell ref="C24:G24"/>
    <mergeCell ref="C25:G25"/>
    <mergeCell ref="C26:G26"/>
    <mergeCell ref="C28:G28"/>
    <mergeCell ref="C29:G29"/>
    <mergeCell ref="C31:G31"/>
    <mergeCell ref="C32:G32"/>
    <mergeCell ref="C33:G33"/>
    <mergeCell ref="C50:G50"/>
    <mergeCell ref="C35:G35"/>
    <mergeCell ref="C36:G36"/>
    <mergeCell ref="C37:G37"/>
    <mergeCell ref="C38:G38"/>
    <mergeCell ref="C39:G39"/>
    <mergeCell ref="C40:G40"/>
    <mergeCell ref="C42:G42"/>
    <mergeCell ref="C44:G44"/>
    <mergeCell ref="C46:G46"/>
    <mergeCell ref="C48:G48"/>
    <mergeCell ref="C49:G49"/>
    <mergeCell ref="A61:G65"/>
    <mergeCell ref="C51:G51"/>
    <mergeCell ref="C52:G52"/>
    <mergeCell ref="C53:G53"/>
    <mergeCell ref="C54:G54"/>
    <mergeCell ref="C55:G55"/>
    <mergeCell ref="A60:C60"/>
  </mergeCells>
  <pageMargins left="0.59055118110236204" right="0.39370078740157499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45</vt:i4>
      </vt:variant>
    </vt:vector>
  </HeadingPairs>
  <TitlesOfParts>
    <vt:vector size="49" baseType="lpstr">
      <vt:lpstr>Pokyny pro vyplnění</vt:lpstr>
      <vt:lpstr>Stavba</vt:lpstr>
      <vt:lpstr>VzorPolozky</vt:lpstr>
      <vt:lpstr>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Krejčí</dc:creator>
  <cp:lastModifiedBy>Mgr. Magdalena Chmelařová</cp:lastModifiedBy>
  <cp:lastPrinted>2014-02-28T09:52:57Z</cp:lastPrinted>
  <dcterms:created xsi:type="dcterms:W3CDTF">2009-04-08T07:15:50Z</dcterms:created>
  <dcterms:modified xsi:type="dcterms:W3CDTF">2018-11-30T09:16:15Z</dcterms:modified>
</cp:coreProperties>
</file>